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Auswertung" sheetId="10" r:id="rId1"/>
    <sheet name="Varianten" sheetId="7" r:id="rId2"/>
    <sheet name="Personen" sheetId="8" r:id="rId3"/>
  </sheets>
  <definedNames>
    <definedName name="_xlnm.Print_Area" localSheetId="0">Auswertung!$A$1:$T$60</definedName>
  </definedNames>
  <calcPr calcId="152511"/>
</workbook>
</file>

<file path=xl/calcChain.xml><?xml version="1.0" encoding="utf-8"?>
<calcChain xmlns="http://schemas.openxmlformats.org/spreadsheetml/2006/main">
  <c r="B36" i="10" l="1"/>
  <c r="D36" i="10"/>
  <c r="D34" i="10" s="1"/>
  <c r="I36" i="10"/>
  <c r="I34" i="10" s="1"/>
  <c r="I35" i="10" s="1"/>
  <c r="D37" i="10" l="1"/>
  <c r="N36" i="10"/>
  <c r="L36" i="10"/>
  <c r="N57" i="10"/>
  <c r="N55" i="10" s="1"/>
  <c r="N56" i="10" s="1"/>
  <c r="L57" i="10"/>
  <c r="Q57" i="10"/>
  <c r="S58" i="10" s="1"/>
  <c r="N37" i="10" l="1"/>
  <c r="M58" i="10"/>
  <c r="N58" i="10"/>
  <c r="D57" i="10" l="1"/>
  <c r="B57" i="10"/>
  <c r="G15" i="10" l="1"/>
  <c r="D58" i="10" l="1"/>
  <c r="D15" i="10" l="1"/>
  <c r="B15" i="10"/>
  <c r="B13" i="10" s="1"/>
  <c r="B14" i="10" s="1"/>
  <c r="G36" i="10"/>
  <c r="I37" i="10" s="1"/>
  <c r="G34" i="10" l="1"/>
  <c r="G35" i="10" s="1"/>
  <c r="H37" i="10" s="1"/>
  <c r="D16" i="10"/>
  <c r="D13" i="10"/>
  <c r="D14" i="10" l="1"/>
  <c r="C16" i="10" s="1"/>
  <c r="R7" i="7"/>
  <c r="R5" i="7"/>
  <c r="Q11" i="7"/>
  <c r="R11" i="7"/>
  <c r="Q7" i="7"/>
  <c r="I58" i="10"/>
  <c r="I15" i="10"/>
  <c r="Q5" i="7" l="1"/>
  <c r="T57" i="10"/>
  <c r="T58" i="10" s="1"/>
  <c r="R4" i="7"/>
  <c r="Q10" i="7"/>
  <c r="I16" i="10"/>
  <c r="Q8" i="7" s="1"/>
  <c r="T36" i="10"/>
  <c r="T37" i="10" s="1"/>
  <c r="Q12" i="7"/>
  <c r="G8" i="7" s="1"/>
  <c r="R12" i="7"/>
  <c r="D71" i="7" s="1"/>
  <c r="R10" i="7"/>
  <c r="R9" i="7"/>
  <c r="D48" i="7" s="1"/>
  <c r="H74" i="7"/>
  <c r="G74" i="7"/>
  <c r="D74" i="7"/>
  <c r="C74" i="7"/>
  <c r="H61" i="7"/>
  <c r="G61" i="7"/>
  <c r="D61" i="7"/>
  <c r="C61" i="7"/>
  <c r="H48" i="7"/>
  <c r="G48" i="7"/>
  <c r="H35" i="7"/>
  <c r="G35" i="7"/>
  <c r="D35" i="7"/>
  <c r="C35" i="7"/>
  <c r="H22" i="7"/>
  <c r="G22" i="7"/>
  <c r="G21" i="7"/>
  <c r="H9" i="7"/>
  <c r="G9" i="7"/>
  <c r="R8" i="7" l="1"/>
  <c r="Q4" i="7"/>
  <c r="H8" i="7"/>
  <c r="Q9" i="7"/>
  <c r="K73" i="7" s="1"/>
  <c r="L9" i="7"/>
  <c r="K22" i="7"/>
  <c r="H45" i="7"/>
  <c r="C71" i="7"/>
  <c r="L22" i="7"/>
  <c r="K9" i="7"/>
  <c r="G45" i="7"/>
  <c r="R3" i="7"/>
  <c r="T15" i="10"/>
  <c r="Q3" i="7"/>
  <c r="R6" i="7"/>
  <c r="Q6" i="7"/>
  <c r="K32" i="7" s="1"/>
  <c r="C71" i="8"/>
  <c r="C48" i="7" l="1"/>
  <c r="R60" i="10"/>
  <c r="S60" i="10" s="1"/>
  <c r="T16" i="10"/>
  <c r="T60" i="10" s="1"/>
  <c r="G71" i="7"/>
  <c r="C58" i="7"/>
  <c r="D58" i="7"/>
  <c r="H71" i="7"/>
  <c r="K45" i="7"/>
  <c r="G58" i="7"/>
  <c r="G32" i="7"/>
  <c r="C22" i="7"/>
  <c r="C9" i="7"/>
  <c r="H58" i="7"/>
  <c r="H32" i="7"/>
  <c r="D22" i="7"/>
  <c r="D9" i="7"/>
  <c r="L45" i="7"/>
  <c r="D72" i="7"/>
  <c r="C21" i="7" l="1"/>
  <c r="C72" i="7"/>
  <c r="C59" i="7"/>
  <c r="C46" i="7"/>
  <c r="C33" i="7"/>
  <c r="C8" i="7"/>
  <c r="D46" i="7"/>
  <c r="D59" i="7"/>
  <c r="D33" i="7"/>
  <c r="D21" i="7"/>
  <c r="L48" i="7"/>
  <c r="D8" i="7"/>
  <c r="L60" i="7"/>
  <c r="H20" i="7"/>
  <c r="H73" i="7" l="1"/>
  <c r="H60" i="7"/>
  <c r="L74" i="7"/>
  <c r="L61" i="7"/>
  <c r="L35" i="7"/>
  <c r="L6" i="7"/>
  <c r="L21" i="7"/>
  <c r="K59" i="7"/>
  <c r="K46" i="7"/>
  <c r="K33" i="7"/>
  <c r="G20" i="7"/>
  <c r="K72" i="7"/>
  <c r="K7" i="7"/>
  <c r="G73" i="7"/>
  <c r="G60" i="7"/>
  <c r="L34" i="7"/>
  <c r="L72" i="7"/>
  <c r="L7" i="7"/>
  <c r="L46" i="7"/>
  <c r="L73" i="7"/>
  <c r="L20" i="7"/>
  <c r="L8" i="7"/>
  <c r="K21" i="7"/>
  <c r="K74" i="7"/>
  <c r="K61" i="7"/>
  <c r="K48" i="7"/>
  <c r="K35" i="7"/>
  <c r="K6" i="7"/>
  <c r="K20" i="7"/>
  <c r="K60" i="7"/>
  <c r="K47" i="7"/>
  <c r="K34" i="7"/>
  <c r="K8" i="7"/>
  <c r="H47" i="7"/>
  <c r="H34" i="7"/>
  <c r="H6" i="7"/>
  <c r="G19" i="7"/>
  <c r="G6" i="7"/>
  <c r="G47" i="7"/>
  <c r="G34" i="7"/>
  <c r="L71" i="7"/>
  <c r="C47" i="7" l="1"/>
  <c r="C20" i="7"/>
  <c r="C73" i="7"/>
  <c r="C34" i="7"/>
  <c r="C7" i="7"/>
  <c r="D73" i="7"/>
  <c r="D34" i="7"/>
  <c r="D20" i="7"/>
  <c r="G59" i="7"/>
  <c r="G46" i="7"/>
  <c r="H51" i="7" s="1"/>
  <c r="G33" i="7"/>
  <c r="H38" i="7" s="1"/>
  <c r="K19" i="7"/>
  <c r="L25" i="7" s="1"/>
  <c r="G72" i="7"/>
  <c r="G7" i="7"/>
  <c r="H12" i="7" s="1"/>
  <c r="C60" i="7"/>
  <c r="D64" i="7" s="1"/>
  <c r="D60" i="7"/>
  <c r="K71" i="7"/>
  <c r="L77" i="7" s="1"/>
  <c r="K58" i="7"/>
  <c r="L64" i="7" s="1"/>
  <c r="C19" i="7"/>
  <c r="C45" i="7"/>
  <c r="C32" i="7"/>
  <c r="C6" i="7"/>
  <c r="D45" i="7"/>
  <c r="D32" i="7"/>
  <c r="D19" i="7"/>
  <c r="D6" i="7"/>
  <c r="L58" i="7"/>
  <c r="D47" i="7"/>
  <c r="L32" i="7"/>
  <c r="H19" i="7"/>
  <c r="L47" i="7"/>
  <c r="D7" i="7"/>
  <c r="L59" i="7"/>
  <c r="L33" i="7"/>
  <c r="H21" i="7"/>
  <c r="H25" i="7"/>
  <c r="L51" i="7"/>
  <c r="L38" i="7"/>
  <c r="L12" i="7"/>
  <c r="D25" i="7" l="1"/>
  <c r="D26" i="7" s="1"/>
  <c r="D12" i="7"/>
  <c r="D13" i="7" s="1"/>
  <c r="D38" i="7"/>
  <c r="M38" i="7" s="1"/>
  <c r="H72" i="7"/>
  <c r="H59" i="7"/>
  <c r="H46" i="7"/>
  <c r="H52" i="7" s="1"/>
  <c r="H33" i="7"/>
  <c r="H39" i="7" s="1"/>
  <c r="L19" i="7"/>
  <c r="L26" i="7" s="1"/>
  <c r="H7" i="7"/>
  <c r="H13" i="7" s="1"/>
  <c r="H77" i="7"/>
  <c r="H64" i="7"/>
  <c r="D77" i="7"/>
  <c r="D78" i="7" s="1"/>
  <c r="L78" i="7"/>
  <c r="L65" i="7"/>
  <c r="L39" i="7"/>
  <c r="H26" i="7"/>
  <c r="D65" i="7"/>
  <c r="L52" i="7"/>
  <c r="L13" i="7"/>
  <c r="D51" i="7"/>
  <c r="M51" i="7" s="1"/>
  <c r="M25" i="7" l="1"/>
  <c r="M12" i="7"/>
  <c r="D39" i="7"/>
  <c r="N39" i="7" s="1"/>
  <c r="H65" i="7"/>
  <c r="N65" i="7" s="1"/>
  <c r="M64" i="7"/>
  <c r="H78" i="7"/>
  <c r="N78" i="7" s="1"/>
  <c r="N13" i="7"/>
  <c r="M77" i="7"/>
  <c r="N26" i="7"/>
  <c r="D52" i="7"/>
  <c r="N52" i="7" s="1"/>
</calcChain>
</file>

<file path=xl/sharedStrings.xml><?xml version="1.0" encoding="utf-8"?>
<sst xmlns="http://schemas.openxmlformats.org/spreadsheetml/2006/main" count="390" uniqueCount="163">
  <si>
    <t>Kugelstossen</t>
  </si>
  <si>
    <t>Koller Daniel</t>
  </si>
  <si>
    <t>Inauen Katja</t>
  </si>
  <si>
    <t>Trinkler Rahel</t>
  </si>
  <si>
    <t>Note</t>
  </si>
  <si>
    <t>Weitsprung</t>
  </si>
  <si>
    <t>Anzahl</t>
  </si>
  <si>
    <t>Mächler Roger</t>
  </si>
  <si>
    <t>Amrein Marco</t>
  </si>
  <si>
    <t>Schnyder Melanie</t>
  </si>
  <si>
    <t>Mächler Petra</t>
  </si>
  <si>
    <t>Hochsprung</t>
  </si>
  <si>
    <t>Sterchi Tobias</t>
  </si>
  <si>
    <t>Mächler Thomas</t>
  </si>
  <si>
    <t>Schmalz Angela</t>
  </si>
  <si>
    <t>Steinstossen</t>
  </si>
  <si>
    <t>Schnellmann Joel</t>
  </si>
  <si>
    <t>800m</t>
  </si>
  <si>
    <t>Lagler Florian</t>
  </si>
  <si>
    <t>Schleuderball</t>
  </si>
  <si>
    <t>Gerätekombination</t>
  </si>
  <si>
    <t>1. Wettkampfteil</t>
  </si>
  <si>
    <t>2. Wettkampfteil</t>
  </si>
  <si>
    <t>3. Wettkampfteil</t>
  </si>
  <si>
    <t>FTA</t>
  </si>
  <si>
    <t>GK</t>
  </si>
  <si>
    <t>Note:</t>
  </si>
  <si>
    <t>STS</t>
  </si>
  <si>
    <t>SB</t>
  </si>
  <si>
    <t>WE</t>
  </si>
  <si>
    <t>KU</t>
  </si>
  <si>
    <t>HO</t>
  </si>
  <si>
    <t>PS</t>
  </si>
  <si>
    <t>Krieg Alexandra</t>
  </si>
  <si>
    <t>Einsätze:</t>
  </si>
  <si>
    <t>V1</t>
  </si>
  <si>
    <t>V2</t>
  </si>
  <si>
    <t>V3</t>
  </si>
  <si>
    <t>GN</t>
  </si>
  <si>
    <t>Mächler Rene</t>
  </si>
  <si>
    <t>Mächler Carmen</t>
  </si>
  <si>
    <t>Hauser Nadine</t>
  </si>
  <si>
    <t>Mächler Tania</t>
  </si>
  <si>
    <t>Bachofen Murielle</t>
  </si>
  <si>
    <t>Egli Walter</t>
  </si>
  <si>
    <t>Mettler Nina</t>
  </si>
  <si>
    <t>Mächler Martina</t>
  </si>
  <si>
    <t>Mächler David</t>
  </si>
  <si>
    <t>Mächler Simon</t>
  </si>
  <si>
    <t>Keller Martina</t>
  </si>
  <si>
    <t>Mächler Tobias</t>
  </si>
  <si>
    <t>Koller Pascal</t>
  </si>
  <si>
    <t>Enz Kaya</t>
  </si>
  <si>
    <t>X</t>
  </si>
  <si>
    <t>V4</t>
  </si>
  <si>
    <t>Name</t>
  </si>
  <si>
    <t>Abkürzung</t>
  </si>
  <si>
    <t xml:space="preserve">Hochsprung </t>
  </si>
  <si>
    <t xml:space="preserve">Schwyter Hubert </t>
  </si>
  <si>
    <t>Teilnahme</t>
  </si>
  <si>
    <t>ja</t>
  </si>
  <si>
    <t>Zelt</t>
  </si>
  <si>
    <t>Meyer Fabienne</t>
  </si>
  <si>
    <t>Meier Corina</t>
  </si>
  <si>
    <t>Wehrli Nina</t>
  </si>
  <si>
    <t>Turner</t>
  </si>
  <si>
    <t>Turnerinnen</t>
  </si>
  <si>
    <t>Note TU</t>
  </si>
  <si>
    <t>Ø TU:</t>
  </si>
  <si>
    <t>Ø TI:</t>
  </si>
  <si>
    <t xml:space="preserve">Note TI: </t>
  </si>
  <si>
    <t>Anzahl TU:</t>
  </si>
  <si>
    <t>Anzahl TI:</t>
  </si>
  <si>
    <t>Gesamtnote</t>
  </si>
  <si>
    <t>Pendellauf</t>
  </si>
  <si>
    <t>Janser Michael</t>
  </si>
  <si>
    <t>Schär Philipp</t>
  </si>
  <si>
    <t>Schwyter-R. Sibylle</t>
  </si>
  <si>
    <t>Schwitter Romy</t>
  </si>
  <si>
    <t>Mächler Eveline</t>
  </si>
  <si>
    <t>Morgenthaler Anja</t>
  </si>
  <si>
    <t>Dettling Thomas</t>
  </si>
  <si>
    <t>Mächler Thöme</t>
  </si>
  <si>
    <t>Cecile Hasler</t>
  </si>
  <si>
    <t>Bänziger Simone</t>
  </si>
  <si>
    <t>Hegner Alexander</t>
  </si>
  <si>
    <t>Hegner Severin</t>
  </si>
  <si>
    <t>Schumacher Christian</t>
  </si>
  <si>
    <t>Hegner Daniel</t>
  </si>
  <si>
    <t>Marty Urs</t>
  </si>
  <si>
    <t>Schmid Simon</t>
  </si>
  <si>
    <t>Hegner Lukas</t>
  </si>
  <si>
    <t>Ronner Cornel</t>
  </si>
  <si>
    <t>Hegner Marc</t>
  </si>
  <si>
    <t>Inglin Erwin</t>
  </si>
  <si>
    <t>Taame Yemane</t>
  </si>
  <si>
    <t>Kessler Ralph</t>
  </si>
  <si>
    <t>Stillman David</t>
  </si>
  <si>
    <t>Hauser Fabienne</t>
  </si>
  <si>
    <t>Mantik Johanna</t>
  </si>
  <si>
    <t>Strässle Janine</t>
  </si>
  <si>
    <t>Romer Aline</t>
  </si>
  <si>
    <t>Ziltener Yamina</t>
  </si>
  <si>
    <t>Feusi Roman</t>
  </si>
  <si>
    <t>TA</t>
  </si>
  <si>
    <t>V5</t>
  </si>
  <si>
    <t>V6</t>
  </si>
  <si>
    <t>Turnfest Appenzell - Zusammenstellung Disziplinen</t>
  </si>
  <si>
    <t>(Anzahl Einsätze / Einsätze pro Wettkampfteil / Gesamtnote)</t>
  </si>
  <si>
    <t>Cindy Kamm</t>
  </si>
  <si>
    <t>Gymnastik Bühne</t>
  </si>
  <si>
    <t>Vivien Rüttimann</t>
  </si>
  <si>
    <t>Sina Hegner</t>
  </si>
  <si>
    <t>Leonie Zett</t>
  </si>
  <si>
    <t>Fabienne Hauser</t>
  </si>
  <si>
    <t>Alexandra Krieg</t>
  </si>
  <si>
    <t xml:space="preserve">Jamina Ziltener </t>
  </si>
  <si>
    <t xml:space="preserve">Nadine Hauser </t>
  </si>
  <si>
    <t>Fabienne Meyer</t>
  </si>
  <si>
    <t>Jamina Ziltener</t>
  </si>
  <si>
    <t>Nadine Hasler</t>
  </si>
  <si>
    <t>Julia Neumeier</t>
  </si>
  <si>
    <t xml:space="preserve">Rebecca Züger </t>
  </si>
  <si>
    <t>Jan Keller</t>
  </si>
  <si>
    <t>Daniel Koller</t>
  </si>
  <si>
    <t>Hubert Schwyter</t>
  </si>
  <si>
    <t xml:space="preserve">Roman Feusi </t>
  </si>
  <si>
    <t>Katja Inauen</t>
  </si>
  <si>
    <t>Petra Mächler</t>
  </si>
  <si>
    <t>Florian Lagler</t>
  </si>
  <si>
    <t>Thomas Mächler</t>
  </si>
  <si>
    <t>Ralph Kessler</t>
  </si>
  <si>
    <t>Sarina Diethelm</t>
  </si>
  <si>
    <t>Pascal Keller</t>
  </si>
  <si>
    <t xml:space="preserve">Alexandra Krieg </t>
  </si>
  <si>
    <t>David Mächler</t>
  </si>
  <si>
    <t>Valentin Uster</t>
  </si>
  <si>
    <t>Nicolas Schuler</t>
  </si>
  <si>
    <t>Fabio Keller</t>
  </si>
  <si>
    <t>Roger Mächler</t>
  </si>
  <si>
    <t>Cyril Ziegler</t>
  </si>
  <si>
    <t>Debora Keller</t>
  </si>
  <si>
    <t>Simona Mächler</t>
  </si>
  <si>
    <t>Nadine Ziltener</t>
  </si>
  <si>
    <t>Murielle Bachofen</t>
  </si>
  <si>
    <t>Nina Wehrli</t>
  </si>
  <si>
    <t>Martina Mächler</t>
  </si>
  <si>
    <t>Larissa Tschudi</t>
  </si>
  <si>
    <t xml:space="preserve">Christina Schwyter </t>
  </si>
  <si>
    <t xml:space="preserve">Fabienne Mächler-Kälin </t>
  </si>
  <si>
    <t xml:space="preserve">Fabienne Hauser </t>
  </si>
  <si>
    <t xml:space="preserve">Fabienne Meyer </t>
  </si>
  <si>
    <t xml:space="preserve">Julia Neumaier </t>
  </si>
  <si>
    <t xml:space="preserve">Johanna Mantik </t>
  </si>
  <si>
    <t xml:space="preserve">Michaela Krieg </t>
  </si>
  <si>
    <t xml:space="preserve">Nadine Späni </t>
  </si>
  <si>
    <t xml:space="preserve">Steffi Frischer </t>
  </si>
  <si>
    <t xml:space="preserve">Yamina Ziltener </t>
  </si>
  <si>
    <t>Walter Egli</t>
  </si>
  <si>
    <t>Remo Züger</t>
  </si>
  <si>
    <t xml:space="preserve">Daniel Koller </t>
  </si>
  <si>
    <t>Franco Inglin</t>
  </si>
  <si>
    <t>Corin Marty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</si>
</sst>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strike/>
      <sz val="9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center"/>
    </xf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 applyAlignment="1">
      <alignment horizontal="right"/>
    </xf>
    <xf numFmtId="2" fontId="1" fillId="0" borderId="7" xfId="0" applyNumberFormat="1" applyFont="1" applyBorder="1" applyAlignment="1">
      <alignment horizontal="center"/>
    </xf>
    <xf numFmtId="0" fontId="0" fillId="0" borderId="7" xfId="0" applyBorder="1"/>
    <xf numFmtId="2" fontId="1" fillId="0" borderId="8" xfId="0" applyNumberFormat="1" applyFon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right"/>
    </xf>
    <xf numFmtId="0" fontId="4" fillId="0" borderId="0" xfId="0" applyFont="1"/>
    <xf numFmtId="0" fontId="5" fillId="0" borderId="13" xfId="0" applyFont="1" applyBorder="1"/>
    <xf numFmtId="2" fontId="5" fillId="0" borderId="0" xfId="0" applyNumberFormat="1" applyFont="1" applyBorder="1" applyAlignment="1">
      <alignment horizontal="left"/>
    </xf>
    <xf numFmtId="0" fontId="5" fillId="0" borderId="0" xfId="0" applyFont="1" applyBorder="1"/>
    <xf numFmtId="2" fontId="5" fillId="0" borderId="17" xfId="0" applyNumberFormat="1" applyFont="1" applyBorder="1" applyAlignment="1">
      <alignment horizontal="left"/>
    </xf>
    <xf numFmtId="0" fontId="6" fillId="0" borderId="13" xfId="0" applyFont="1" applyBorder="1"/>
    <xf numFmtId="2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2" fontId="5" fillId="0" borderId="17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17" xfId="0" applyFont="1" applyBorder="1"/>
    <xf numFmtId="0" fontId="5" fillId="0" borderId="0" xfId="0" applyFont="1" applyBorder="1" applyAlignment="1">
      <alignment horizontal="left"/>
    </xf>
    <xf numFmtId="2" fontId="5" fillId="0" borderId="17" xfId="0" applyNumberFormat="1" applyFont="1" applyBorder="1"/>
    <xf numFmtId="2" fontId="5" fillId="0" borderId="0" xfId="0" applyNumberFormat="1" applyFont="1" applyBorder="1"/>
    <xf numFmtId="1" fontId="5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5" fillId="0" borderId="17" xfId="0" applyNumberFormat="1" applyFont="1" applyBorder="1" applyAlignment="1">
      <alignment horizontal="left"/>
    </xf>
    <xf numFmtId="2" fontId="0" fillId="0" borderId="10" xfId="0" applyNumberFormat="1" applyBorder="1" applyAlignment="1"/>
    <xf numFmtId="1" fontId="5" fillId="0" borderId="12" xfId="0" applyNumberFormat="1" applyFont="1" applyBorder="1" applyAlignment="1"/>
    <xf numFmtId="0" fontId="0" fillId="0" borderId="2" xfId="0" applyBorder="1" applyAlignment="1">
      <alignment horizontal="center"/>
    </xf>
    <xf numFmtId="0" fontId="5" fillId="0" borderId="4" xfId="0" applyFont="1" applyBorder="1"/>
    <xf numFmtId="0" fontId="6" fillId="0" borderId="4" xfId="0" applyFont="1" applyBorder="1"/>
    <xf numFmtId="0" fontId="1" fillId="0" borderId="0" xfId="0" applyFont="1" applyBorder="1"/>
    <xf numFmtId="0" fontId="7" fillId="0" borderId="4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0" fillId="0" borderId="7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/>
    <xf numFmtId="1" fontId="0" fillId="0" borderId="0" xfId="0" applyNumberFormat="1"/>
    <xf numFmtId="0" fontId="8" fillId="0" borderId="0" xfId="0" applyFont="1" applyBorder="1" applyAlignment="1">
      <alignment horizontal="left"/>
    </xf>
    <xf numFmtId="0" fontId="9" fillId="0" borderId="13" xfId="0" applyFont="1" applyBorder="1"/>
    <xf numFmtId="1" fontId="5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5" borderId="1" xfId="0" applyFont="1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4" xfId="0" applyFill="1" applyBorder="1"/>
    <xf numFmtId="0" fontId="0" fillId="5" borderId="0" xfId="0" applyFill="1" applyBorder="1"/>
    <xf numFmtId="0" fontId="0" fillId="5" borderId="5" xfId="0" applyFill="1" applyBorder="1"/>
    <xf numFmtId="0" fontId="1" fillId="5" borderId="4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2" fontId="0" fillId="5" borderId="0" xfId="0" applyNumberFormat="1" applyFill="1" applyBorder="1"/>
    <xf numFmtId="2" fontId="0" fillId="5" borderId="0" xfId="0" applyNumberForma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6" xfId="0" applyFill="1" applyBorder="1"/>
    <xf numFmtId="0" fontId="0" fillId="5" borderId="7" xfId="0" applyFill="1" applyBorder="1" applyAlignment="1">
      <alignment horizontal="right"/>
    </xf>
    <xf numFmtId="2" fontId="1" fillId="5" borderId="7" xfId="0" applyNumberFormat="1" applyFont="1" applyFill="1" applyBorder="1" applyAlignment="1">
      <alignment horizontal="center"/>
    </xf>
    <xf numFmtId="0" fontId="0" fillId="5" borderId="7" xfId="0" applyFill="1" applyBorder="1"/>
    <xf numFmtId="0" fontId="1" fillId="5" borderId="7" xfId="0" applyFont="1" applyFill="1" applyBorder="1" applyAlignment="1">
      <alignment horizontal="right"/>
    </xf>
    <xf numFmtId="2" fontId="1" fillId="5" borderId="8" xfId="0" applyNumberFormat="1" applyFont="1" applyFill="1" applyBorder="1" applyAlignment="1">
      <alignment horizontal="left"/>
    </xf>
    <xf numFmtId="2" fontId="5" fillId="0" borderId="17" xfId="0" applyNumberFormat="1" applyFont="1" applyFill="1" applyBorder="1" applyAlignment="1">
      <alignment horizontal="left"/>
    </xf>
    <xf numFmtId="0" fontId="0" fillId="5" borderId="0" xfId="0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0" fillId="0" borderId="5" xfId="0" applyFill="1" applyBorder="1"/>
    <xf numFmtId="0" fontId="0" fillId="0" borderId="0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6" xfId="0" applyFill="1" applyBorder="1"/>
    <xf numFmtId="0" fontId="0" fillId="0" borderId="7" xfId="0" applyFill="1" applyBorder="1" applyAlignment="1">
      <alignment horizontal="right"/>
    </xf>
    <xf numFmtId="2" fontId="1" fillId="0" borderId="7" xfId="0" applyNumberFormat="1" applyFont="1" applyFill="1" applyBorder="1" applyAlignment="1">
      <alignment horizontal="center"/>
    </xf>
    <xf numFmtId="0" fontId="0" fillId="0" borderId="7" xfId="0" applyFill="1" applyBorder="1"/>
    <xf numFmtId="0" fontId="1" fillId="0" borderId="7" xfId="0" applyFont="1" applyFill="1" applyBorder="1" applyAlignment="1">
      <alignment horizontal="right"/>
    </xf>
    <xf numFmtId="2" fontId="1" fillId="0" borderId="8" xfId="0" applyNumberFormat="1" applyFont="1" applyFill="1" applyBorder="1" applyAlignment="1">
      <alignment horizontal="left"/>
    </xf>
    <xf numFmtId="0" fontId="0" fillId="0" borderId="13" xfId="0" applyBorder="1"/>
    <xf numFmtId="0" fontId="10" fillId="0" borderId="13" xfId="0" applyFont="1" applyBorder="1"/>
    <xf numFmtId="2" fontId="10" fillId="0" borderId="0" xfId="0" applyNumberFormat="1" applyFont="1" applyFill="1" applyBorder="1" applyAlignment="1">
      <alignment horizontal="left"/>
    </xf>
    <xf numFmtId="0" fontId="0" fillId="0" borderId="1" xfId="0" applyBorder="1"/>
    <xf numFmtId="0" fontId="0" fillId="0" borderId="3" xfId="0" applyBorder="1"/>
    <xf numFmtId="1" fontId="0" fillId="0" borderId="5" xfId="0" applyNumberFormat="1" applyBorder="1"/>
    <xf numFmtId="2" fontId="0" fillId="0" borderId="5" xfId="0" applyNumberFormat="1" applyBorder="1"/>
    <xf numFmtId="2" fontId="0" fillId="0" borderId="3" xfId="0" applyNumberFormat="1" applyBorder="1"/>
    <xf numFmtId="0" fontId="0" fillId="0" borderId="8" xfId="0" applyBorder="1"/>
    <xf numFmtId="1" fontId="1" fillId="0" borderId="7" xfId="0" applyNumberFormat="1" applyFont="1" applyBorder="1"/>
    <xf numFmtId="164" fontId="1" fillId="0" borderId="7" xfId="0" applyNumberFormat="1" applyFont="1" applyBorder="1"/>
    <xf numFmtId="2" fontId="1" fillId="0" borderId="8" xfId="0" applyNumberFormat="1" applyFont="1" applyBorder="1"/>
    <xf numFmtId="0" fontId="5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5" fillId="0" borderId="17" xfId="0" applyNumberFormat="1" applyFont="1" applyBorder="1" applyAlignment="1">
      <alignment wrapText="1"/>
    </xf>
    <xf numFmtId="0" fontId="0" fillId="0" borderId="17" xfId="0" applyBorder="1"/>
    <xf numFmtId="0" fontId="5" fillId="0" borderId="22" xfId="0" applyFont="1" applyBorder="1" applyAlignment="1">
      <alignment horizontal="right"/>
    </xf>
    <xf numFmtId="0" fontId="5" fillId="0" borderId="2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/>
    <xf numFmtId="0" fontId="11" fillId="0" borderId="1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2" fillId="0" borderId="13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0" fillId="0" borderId="25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1" fillId="0" borderId="13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1" fontId="5" fillId="0" borderId="17" xfId="0" applyNumberFormat="1" applyFont="1" applyFill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4" borderId="11" xfId="0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tabSelected="1" view="pageLayout" zoomScale="60" zoomScaleNormal="100" zoomScaleSheetLayoutView="90" zoomScalePageLayoutView="60" workbookViewId="0">
      <selection activeCell="H45" sqref="H45"/>
    </sheetView>
  </sheetViews>
  <sheetFormatPr baseColWidth="10" defaultRowHeight="15" x14ac:dyDescent="0.25"/>
  <cols>
    <col min="1" max="1" width="18.28515625" customWidth="1"/>
    <col min="2" max="2" width="7.140625" customWidth="1"/>
    <col min="3" max="3" width="15" style="63" bestFit="1" customWidth="1"/>
    <col min="4" max="4" width="8.7109375" bestFit="1" customWidth="1"/>
    <col min="5" max="5" width="2.140625" customWidth="1"/>
    <col min="6" max="6" width="15.28515625" customWidth="1"/>
    <col min="7" max="7" width="8.42578125" customWidth="1"/>
    <col min="8" max="8" width="15" bestFit="1" customWidth="1"/>
    <col min="9" max="9" width="5.5703125" customWidth="1"/>
    <col min="10" max="10" width="4.28515625" customWidth="1"/>
    <col min="11" max="11" width="17.85546875" bestFit="1" customWidth="1"/>
    <col min="12" max="12" width="6.140625" bestFit="1" customWidth="1"/>
    <col min="13" max="13" width="19.28515625" bestFit="1" customWidth="1"/>
    <col min="14" max="14" width="6.7109375" bestFit="1" customWidth="1"/>
    <col min="15" max="15" width="4.28515625" customWidth="1"/>
    <col min="16" max="16" width="16.5703125" customWidth="1"/>
    <col min="17" max="17" width="5.7109375" bestFit="1" customWidth="1"/>
    <col min="18" max="18" width="19.28515625" bestFit="1" customWidth="1"/>
    <col min="19" max="19" width="7" bestFit="1" customWidth="1"/>
    <col min="20" max="20" width="11.5703125" bestFit="1" customWidth="1"/>
  </cols>
  <sheetData>
    <row r="1" spans="1:24" x14ac:dyDescent="0.25">
      <c r="A1" s="101" t="s">
        <v>23</v>
      </c>
      <c r="B1" s="9"/>
      <c r="C1" s="4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2"/>
    </row>
    <row r="2" spans="1:24" x14ac:dyDescent="0.25">
      <c r="A2" s="140" t="s">
        <v>15</v>
      </c>
      <c r="B2" s="141"/>
      <c r="C2" s="141"/>
      <c r="D2" s="142"/>
      <c r="E2" s="11"/>
      <c r="F2" s="140" t="s">
        <v>5</v>
      </c>
      <c r="G2" s="141"/>
      <c r="H2" s="141"/>
      <c r="I2" s="142"/>
      <c r="J2" s="11"/>
      <c r="K2" s="11"/>
      <c r="L2" s="11"/>
      <c r="M2" s="11"/>
      <c r="N2" s="11"/>
      <c r="O2" s="11"/>
      <c r="P2" s="11"/>
      <c r="Q2" s="11"/>
      <c r="R2" s="11"/>
      <c r="S2" s="11"/>
      <c r="T2" s="12"/>
      <c r="U2" s="4"/>
      <c r="V2" s="5"/>
      <c r="W2" s="5"/>
      <c r="X2" s="5"/>
    </row>
    <row r="3" spans="1:24" x14ac:dyDescent="0.25">
      <c r="A3" s="143" t="s">
        <v>65</v>
      </c>
      <c r="B3" s="133"/>
      <c r="C3" s="133" t="s">
        <v>66</v>
      </c>
      <c r="D3" s="134"/>
      <c r="E3" s="11"/>
      <c r="F3" s="144" t="s">
        <v>65</v>
      </c>
      <c r="G3" s="145"/>
      <c r="H3" s="145" t="s">
        <v>66</v>
      </c>
      <c r="I3" s="146"/>
      <c r="J3" s="11"/>
      <c r="K3" s="11"/>
      <c r="L3" s="11"/>
      <c r="M3" s="11"/>
      <c r="N3" s="11"/>
      <c r="O3" s="11"/>
      <c r="P3" s="11"/>
      <c r="Q3" s="11"/>
      <c r="R3" s="11"/>
      <c r="S3" s="11"/>
      <c r="T3" s="12"/>
      <c r="V3" s="1"/>
    </row>
    <row r="4" spans="1:24" x14ac:dyDescent="0.25">
      <c r="A4" s="119" t="s">
        <v>126</v>
      </c>
      <c r="B4" s="27">
        <v>10.119999999999999</v>
      </c>
      <c r="C4" s="120" t="s">
        <v>128</v>
      </c>
      <c r="D4" s="29">
        <v>9.25</v>
      </c>
      <c r="E4" s="11"/>
      <c r="F4" s="26"/>
      <c r="G4" s="27"/>
      <c r="H4" s="28"/>
      <c r="I4" s="81"/>
      <c r="J4" s="11"/>
      <c r="K4" s="11"/>
      <c r="L4" s="11"/>
      <c r="M4" s="11"/>
      <c r="N4" s="11"/>
      <c r="O4" s="11"/>
      <c r="P4" s="11"/>
      <c r="Q4" s="11"/>
      <c r="R4" s="11"/>
      <c r="S4" s="11"/>
      <c r="T4" s="12"/>
      <c r="V4" s="1"/>
    </row>
    <row r="5" spans="1:24" x14ac:dyDescent="0.25">
      <c r="A5" s="119" t="s">
        <v>125</v>
      </c>
      <c r="B5" s="27">
        <v>9.9499999999999993</v>
      </c>
      <c r="C5" s="120" t="s">
        <v>127</v>
      </c>
      <c r="D5" s="29">
        <v>7.5</v>
      </c>
      <c r="E5" s="11"/>
      <c r="F5" s="30"/>
      <c r="G5" s="31"/>
      <c r="H5" s="28"/>
      <c r="I5" s="29"/>
      <c r="J5" s="11"/>
      <c r="K5" s="11"/>
      <c r="L5" s="11"/>
      <c r="M5" s="11"/>
      <c r="N5" s="11"/>
      <c r="O5" s="11"/>
      <c r="P5" s="11"/>
      <c r="Q5" s="11"/>
      <c r="R5" s="11"/>
      <c r="S5" s="11"/>
      <c r="T5" s="12"/>
    </row>
    <row r="6" spans="1:24" x14ac:dyDescent="0.25">
      <c r="A6" s="119" t="s">
        <v>124</v>
      </c>
      <c r="B6" s="27">
        <v>9.5299999999999994</v>
      </c>
      <c r="C6" s="120" t="s">
        <v>115</v>
      </c>
      <c r="D6" s="29">
        <v>6.43</v>
      </c>
      <c r="E6" s="11"/>
      <c r="F6" s="99"/>
      <c r="G6" s="100"/>
      <c r="H6" s="40"/>
      <c r="I6" s="29"/>
      <c r="J6" s="11"/>
      <c r="K6" s="11"/>
      <c r="L6" s="11"/>
      <c r="M6" s="11"/>
      <c r="N6" s="11"/>
      <c r="O6" s="11"/>
      <c r="P6" s="11"/>
      <c r="Q6" s="11"/>
      <c r="R6" s="11"/>
      <c r="S6" s="11"/>
      <c r="T6" s="12"/>
    </row>
    <row r="7" spans="1:24" x14ac:dyDescent="0.25">
      <c r="A7" s="30"/>
      <c r="B7" s="31"/>
      <c r="C7" s="120"/>
      <c r="D7" s="29"/>
      <c r="E7" s="11"/>
      <c r="F7" s="98"/>
      <c r="G7" s="11"/>
      <c r="H7" s="110"/>
      <c r="I7" s="29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  <row r="8" spans="1:24" x14ac:dyDescent="0.25">
      <c r="A8" s="30"/>
      <c r="B8" s="31"/>
      <c r="C8" s="120"/>
      <c r="D8" s="29"/>
      <c r="E8" s="11"/>
      <c r="F8" s="30"/>
      <c r="G8" s="31"/>
      <c r="I8" s="114"/>
      <c r="J8" s="11"/>
      <c r="K8" s="11"/>
      <c r="L8" s="11"/>
      <c r="M8" s="11"/>
      <c r="N8" s="11"/>
      <c r="O8" s="11"/>
      <c r="P8" s="11"/>
      <c r="Q8" s="11"/>
      <c r="R8" s="11"/>
      <c r="S8" s="11"/>
      <c r="T8" s="12"/>
    </row>
    <row r="9" spans="1:24" x14ac:dyDescent="0.25">
      <c r="A9" s="30"/>
      <c r="B9" s="31"/>
      <c r="C9" s="28"/>
      <c r="D9" s="29"/>
      <c r="E9" s="11"/>
      <c r="F9" s="30"/>
      <c r="G9" s="31"/>
      <c r="I9" s="114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" ht="15" customHeight="1" x14ac:dyDescent="0.25">
      <c r="A10" s="30"/>
      <c r="B10" s="31"/>
      <c r="C10" s="28"/>
      <c r="D10" s="29"/>
      <c r="E10" s="11"/>
      <c r="F10" s="26"/>
      <c r="G10" s="27"/>
      <c r="H10" s="110"/>
      <c r="I10" s="2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</row>
    <row r="11" spans="1:24" ht="15" customHeight="1" x14ac:dyDescent="0.25">
      <c r="A11" s="30"/>
      <c r="B11" s="31"/>
      <c r="C11" s="28"/>
      <c r="D11" s="29"/>
      <c r="E11" s="11"/>
      <c r="F11" s="59"/>
      <c r="G11" s="27"/>
      <c r="I11" s="2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2"/>
    </row>
    <row r="12" spans="1:24" ht="15" customHeight="1" x14ac:dyDescent="0.25">
      <c r="A12" s="30"/>
      <c r="B12" s="31"/>
      <c r="C12" s="28"/>
      <c r="D12" s="29"/>
      <c r="E12" s="11"/>
      <c r="F12" s="26"/>
      <c r="G12" s="27"/>
      <c r="H12" s="32"/>
      <c r="I12" s="29"/>
      <c r="J12" s="11"/>
      <c r="K12" s="11"/>
      <c r="L12" s="11"/>
      <c r="M12" s="11"/>
      <c r="N12" s="11"/>
      <c r="O12" s="51"/>
      <c r="P12" s="15"/>
      <c r="Q12" s="15"/>
      <c r="R12" s="15"/>
      <c r="S12" s="11"/>
      <c r="T12" s="12"/>
    </row>
    <row r="13" spans="1:24" ht="15" customHeight="1" x14ac:dyDescent="0.25">
      <c r="A13" s="33" t="s">
        <v>68</v>
      </c>
      <c r="B13" s="34">
        <f>SUM(B4:B12)/B15</f>
        <v>9.8666666666666671</v>
      </c>
      <c r="C13" s="35" t="s">
        <v>69</v>
      </c>
      <c r="D13" s="36">
        <f>SUM(D4:D12)/D15</f>
        <v>7.7266666666666666</v>
      </c>
      <c r="E13" s="11"/>
      <c r="F13" s="33" t="s">
        <v>68</v>
      </c>
      <c r="G13" s="34"/>
      <c r="H13" s="35" t="s">
        <v>69</v>
      </c>
      <c r="I13" s="36"/>
      <c r="J13" s="11"/>
      <c r="K13" s="11"/>
      <c r="L13" s="11"/>
      <c r="M13" s="11"/>
      <c r="N13" s="11"/>
      <c r="O13" s="11"/>
      <c r="P13" s="16"/>
      <c r="Q13" s="11"/>
      <c r="R13" s="11"/>
      <c r="S13" s="11"/>
      <c r="T13" s="12"/>
    </row>
    <row r="14" spans="1:24" ht="15" customHeight="1" x14ac:dyDescent="0.25">
      <c r="A14" s="37" t="s">
        <v>67</v>
      </c>
      <c r="B14" s="34">
        <f>MIN(10,B13/1)</f>
        <v>9.8666666666666671</v>
      </c>
      <c r="C14" s="38" t="s">
        <v>70</v>
      </c>
      <c r="D14" s="36">
        <f>(D13+2)</f>
        <v>9.7266666666666666</v>
      </c>
      <c r="E14" s="11"/>
      <c r="F14" s="37" t="s">
        <v>67</v>
      </c>
      <c r="G14" s="34"/>
      <c r="H14" s="38" t="s">
        <v>70</v>
      </c>
      <c r="I14" s="113"/>
      <c r="J14" s="11"/>
      <c r="K14" s="11"/>
      <c r="L14" s="11"/>
      <c r="M14" s="11"/>
      <c r="N14" s="11"/>
      <c r="O14" s="11"/>
      <c r="P14" s="16"/>
      <c r="Q14" s="11"/>
      <c r="R14" s="11"/>
      <c r="S14" s="11"/>
      <c r="T14" s="12"/>
    </row>
    <row r="15" spans="1:24" ht="15" customHeight="1" x14ac:dyDescent="0.25">
      <c r="A15" s="37" t="s">
        <v>71</v>
      </c>
      <c r="B15" s="28">
        <f>COUNTA(B4:B12)</f>
        <v>3</v>
      </c>
      <c r="C15" s="38" t="s">
        <v>72</v>
      </c>
      <c r="D15" s="39">
        <f>COUNTA(D4:D12)</f>
        <v>3</v>
      </c>
      <c r="E15" s="11"/>
      <c r="F15" s="37" t="s">
        <v>71</v>
      </c>
      <c r="G15" s="28">
        <f>COUNTA(G4:G11)</f>
        <v>0</v>
      </c>
      <c r="H15" s="38" t="s">
        <v>72</v>
      </c>
      <c r="I15" s="39">
        <f>COUNTA(I4:I12)</f>
        <v>0</v>
      </c>
      <c r="J15" s="11"/>
      <c r="K15" s="11"/>
      <c r="L15" s="11"/>
      <c r="M15" s="11"/>
      <c r="N15" s="11"/>
      <c r="O15" s="11"/>
      <c r="P15" s="16"/>
      <c r="Q15" s="11"/>
      <c r="R15" s="11"/>
      <c r="S15" s="11"/>
      <c r="T15" s="103">
        <f>SUM(D16+I16+N16)</f>
        <v>6</v>
      </c>
    </row>
    <row r="16" spans="1:24" ht="15" customHeight="1" x14ac:dyDescent="0.25">
      <c r="A16" s="135" t="s">
        <v>73</v>
      </c>
      <c r="B16" s="136"/>
      <c r="C16" s="46">
        <f>MIN(10,(B14*B15+D14*D15)/(B15+D15))</f>
        <v>9.7966666666666669</v>
      </c>
      <c r="D16" s="47">
        <f>SUM(B15+D15)</f>
        <v>6</v>
      </c>
      <c r="E16" s="11"/>
      <c r="F16" s="135" t="s">
        <v>73</v>
      </c>
      <c r="G16" s="136"/>
      <c r="H16" s="46"/>
      <c r="I16" s="47">
        <f>SUM(G15+I15)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04">
        <f>SUM((C16*D16+H16*I16+M16*N16)/T15)</f>
        <v>9.7966666666666669</v>
      </c>
    </row>
    <row r="17" spans="1:20" ht="15.75" thickBot="1" x14ac:dyDescent="0.3">
      <c r="A17" s="10"/>
      <c r="B17" s="11"/>
      <c r="C17" s="1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51"/>
      <c r="Q17" s="15"/>
      <c r="R17" s="15"/>
      <c r="S17" s="15"/>
      <c r="T17" s="104"/>
    </row>
    <row r="18" spans="1:20" x14ac:dyDescent="0.25">
      <c r="A18" s="101" t="s">
        <v>22</v>
      </c>
      <c r="B18" s="9"/>
      <c r="C18" s="48"/>
      <c r="D18" s="123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5"/>
    </row>
    <row r="19" spans="1:20" x14ac:dyDescent="0.25">
      <c r="A19" s="147" t="s">
        <v>11</v>
      </c>
      <c r="B19" s="148"/>
      <c r="C19" s="148"/>
      <c r="D19" s="149"/>
      <c r="E19" s="11"/>
      <c r="F19" s="150" t="s">
        <v>0</v>
      </c>
      <c r="G19" s="151"/>
      <c r="H19" s="151"/>
      <c r="I19" s="152"/>
      <c r="J19" s="11"/>
      <c r="K19" s="150" t="s">
        <v>24</v>
      </c>
      <c r="L19" s="151"/>
      <c r="M19" s="151"/>
      <c r="N19" s="152"/>
      <c r="O19" s="11"/>
      <c r="P19" s="150"/>
      <c r="Q19" s="151"/>
      <c r="R19" s="151"/>
      <c r="S19" s="152"/>
      <c r="T19" s="104"/>
    </row>
    <row r="20" spans="1:20" x14ac:dyDescent="0.25">
      <c r="A20" s="153" t="s">
        <v>65</v>
      </c>
      <c r="B20" s="145"/>
      <c r="C20" s="145" t="s">
        <v>66</v>
      </c>
      <c r="D20" s="146"/>
      <c r="E20" s="11"/>
      <c r="F20" s="143" t="s">
        <v>65</v>
      </c>
      <c r="G20" s="133"/>
      <c r="H20" s="133" t="s">
        <v>66</v>
      </c>
      <c r="I20" s="134"/>
      <c r="J20" s="11"/>
      <c r="K20" s="143" t="s">
        <v>65</v>
      </c>
      <c r="L20" s="133"/>
      <c r="M20" s="133" t="s">
        <v>66</v>
      </c>
      <c r="N20" s="134"/>
      <c r="O20" s="55"/>
      <c r="P20" s="143"/>
      <c r="Q20" s="133"/>
      <c r="R20" s="133"/>
      <c r="S20" s="134"/>
      <c r="T20" s="104"/>
    </row>
    <row r="21" spans="1:20" x14ac:dyDescent="0.25">
      <c r="A21" s="49"/>
      <c r="B21" s="27"/>
      <c r="C21" s="120" t="s">
        <v>111</v>
      </c>
      <c r="D21" s="81">
        <v>1.4</v>
      </c>
      <c r="E21" s="11"/>
      <c r="F21" s="119" t="s">
        <v>103</v>
      </c>
      <c r="G21" s="27">
        <v>16.18</v>
      </c>
      <c r="H21" s="120" t="s">
        <v>10</v>
      </c>
      <c r="I21" s="29">
        <v>10.77</v>
      </c>
      <c r="J21" s="11"/>
      <c r="K21" s="119" t="s">
        <v>131</v>
      </c>
      <c r="L21" s="43"/>
      <c r="M21" s="120" t="s">
        <v>114</v>
      </c>
      <c r="N21" s="29"/>
      <c r="O21" s="55"/>
      <c r="P21" s="119"/>
      <c r="Q21" s="43"/>
      <c r="R21" s="120"/>
      <c r="S21" s="29"/>
      <c r="T21" s="12"/>
    </row>
    <row r="22" spans="1:20" x14ac:dyDescent="0.25">
      <c r="A22" s="50"/>
      <c r="B22" s="27"/>
      <c r="C22" s="120" t="s">
        <v>112</v>
      </c>
      <c r="D22" s="29">
        <v>1.4</v>
      </c>
      <c r="E22" s="11"/>
      <c r="F22" s="119" t="s">
        <v>160</v>
      </c>
      <c r="G22" s="27">
        <v>14.37</v>
      </c>
      <c r="H22" s="120" t="s">
        <v>2</v>
      </c>
      <c r="I22" s="81">
        <v>9.84</v>
      </c>
      <c r="J22" s="11"/>
      <c r="K22" s="119" t="s">
        <v>133</v>
      </c>
      <c r="L22" s="43"/>
      <c r="M22" s="120" t="s">
        <v>115</v>
      </c>
      <c r="N22" s="29"/>
      <c r="O22" s="11"/>
      <c r="P22" s="119"/>
      <c r="Q22" s="43"/>
      <c r="R22" s="120"/>
      <c r="S22" s="29"/>
      <c r="T22" s="12"/>
    </row>
    <row r="23" spans="1:20" x14ac:dyDescent="0.25">
      <c r="A23" s="50"/>
      <c r="B23" s="31"/>
      <c r="C23" s="120" t="s">
        <v>113</v>
      </c>
      <c r="D23" s="29">
        <v>1.3</v>
      </c>
      <c r="E23" s="11"/>
      <c r="F23" s="119" t="s">
        <v>125</v>
      </c>
      <c r="G23" s="27">
        <v>14</v>
      </c>
      <c r="H23" s="11"/>
      <c r="I23" s="114"/>
      <c r="J23" s="11"/>
      <c r="K23" s="119" t="s">
        <v>123</v>
      </c>
      <c r="L23" s="43"/>
      <c r="M23" s="120" t="s">
        <v>116</v>
      </c>
      <c r="N23" s="29"/>
      <c r="O23" s="11"/>
      <c r="P23" s="119"/>
      <c r="Q23" s="43"/>
      <c r="R23" s="127"/>
      <c r="S23" s="29"/>
      <c r="T23" s="12"/>
    </row>
    <row r="24" spans="1:20" x14ac:dyDescent="0.25">
      <c r="A24" s="50"/>
      <c r="B24" s="31"/>
      <c r="C24" s="120" t="s">
        <v>109</v>
      </c>
      <c r="D24" s="29">
        <v>1.25</v>
      </c>
      <c r="E24" s="11"/>
      <c r="F24" s="119" t="s">
        <v>129</v>
      </c>
      <c r="G24" s="31">
        <v>12.59</v>
      </c>
      <c r="H24" s="28"/>
      <c r="I24" s="29"/>
      <c r="J24" s="11"/>
      <c r="K24" s="119" t="s">
        <v>161</v>
      </c>
      <c r="L24" s="44"/>
      <c r="M24" s="120" t="s">
        <v>117</v>
      </c>
      <c r="N24" s="29"/>
      <c r="O24" s="11"/>
      <c r="P24" s="119"/>
      <c r="Q24" s="44"/>
      <c r="R24" s="120"/>
      <c r="S24" s="29"/>
      <c r="T24" s="12"/>
    </row>
    <row r="25" spans="1:20" x14ac:dyDescent="0.25">
      <c r="A25" s="50"/>
      <c r="B25" s="31"/>
      <c r="C25" s="28"/>
      <c r="D25" s="29"/>
      <c r="E25" s="11"/>
      <c r="F25" s="119" t="s">
        <v>130</v>
      </c>
      <c r="G25" s="31">
        <v>10.68</v>
      </c>
      <c r="H25" s="28"/>
      <c r="I25" s="29"/>
      <c r="J25" s="11"/>
      <c r="K25" s="119"/>
      <c r="L25" s="44"/>
      <c r="M25" s="120" t="s">
        <v>118</v>
      </c>
      <c r="N25" s="29"/>
      <c r="O25" s="11"/>
      <c r="P25" s="119"/>
      <c r="Q25" s="44"/>
      <c r="R25" s="122"/>
      <c r="S25" s="29"/>
      <c r="T25" s="12"/>
    </row>
    <row r="26" spans="1:20" x14ac:dyDescent="0.25">
      <c r="A26" s="50"/>
      <c r="B26" s="31"/>
      <c r="D26" s="114"/>
      <c r="E26" s="11"/>
      <c r="F26" s="119"/>
      <c r="G26" s="31"/>
      <c r="H26" s="28"/>
      <c r="I26" s="29"/>
      <c r="J26" s="11"/>
      <c r="K26" s="119"/>
      <c r="L26" s="44"/>
      <c r="M26" s="120" t="s">
        <v>119</v>
      </c>
      <c r="N26" s="29"/>
      <c r="O26" s="11"/>
      <c r="P26" s="119"/>
      <c r="Q26" s="44"/>
      <c r="R26" s="120"/>
      <c r="S26" s="29"/>
      <c r="T26" s="12"/>
    </row>
    <row r="27" spans="1:20" x14ac:dyDescent="0.25">
      <c r="A27" s="50"/>
      <c r="B27" s="11"/>
      <c r="C27" s="124"/>
      <c r="D27" s="114"/>
      <c r="E27" s="11"/>
      <c r="F27" s="30"/>
      <c r="G27" s="31"/>
      <c r="H27" s="28"/>
      <c r="I27" s="29"/>
      <c r="J27" s="11"/>
      <c r="K27" s="121"/>
      <c r="L27" s="44"/>
      <c r="M27" s="120" t="s">
        <v>120</v>
      </c>
      <c r="N27" s="29"/>
      <c r="O27" s="11"/>
      <c r="P27" s="121"/>
      <c r="Q27" s="44"/>
      <c r="R27" s="28"/>
      <c r="S27" s="29"/>
      <c r="T27" s="12"/>
    </row>
    <row r="28" spans="1:20" x14ac:dyDescent="0.25">
      <c r="A28" s="50"/>
      <c r="B28" s="11"/>
      <c r="C28" s="28"/>
      <c r="D28" s="29"/>
      <c r="E28" s="11"/>
      <c r="F28" s="30"/>
      <c r="G28" s="31"/>
      <c r="H28" s="32"/>
      <c r="I28" s="29"/>
      <c r="J28" s="11"/>
      <c r="K28" s="126"/>
      <c r="L28" s="44"/>
      <c r="M28" s="120" t="s">
        <v>121</v>
      </c>
      <c r="N28" s="45"/>
      <c r="O28" s="11"/>
      <c r="P28" s="126"/>
      <c r="Q28" s="44"/>
      <c r="R28" s="120"/>
      <c r="S28" s="45"/>
      <c r="T28" s="12"/>
    </row>
    <row r="29" spans="1:20" x14ac:dyDescent="0.25">
      <c r="A29" s="50"/>
      <c r="B29" s="31"/>
      <c r="C29" s="28"/>
      <c r="D29" s="29"/>
      <c r="E29" s="11"/>
      <c r="F29" s="30"/>
      <c r="G29" s="31"/>
      <c r="H29" s="32"/>
      <c r="I29" s="29"/>
      <c r="J29" s="11"/>
      <c r="K29" s="126"/>
      <c r="L29" s="44"/>
      <c r="M29" s="120" t="s">
        <v>122</v>
      </c>
      <c r="N29" s="45"/>
      <c r="O29" s="11"/>
      <c r="P29" s="126"/>
      <c r="Q29" s="44"/>
      <c r="R29" s="127"/>
      <c r="S29" s="45"/>
      <c r="T29" s="12"/>
    </row>
    <row r="30" spans="1:20" x14ac:dyDescent="0.25">
      <c r="A30" s="50"/>
      <c r="B30" s="31"/>
      <c r="C30" s="28"/>
      <c r="D30" s="29"/>
      <c r="E30" s="11"/>
      <c r="F30" s="30"/>
      <c r="G30" s="31"/>
      <c r="H30" s="32"/>
      <c r="I30" s="29"/>
      <c r="J30" s="11"/>
      <c r="K30" s="126"/>
      <c r="L30" s="44"/>
      <c r="M30" s="120"/>
      <c r="N30" s="45"/>
      <c r="O30" s="11"/>
      <c r="P30" s="126"/>
      <c r="Q30" s="44"/>
      <c r="S30" s="45"/>
      <c r="T30" s="12"/>
    </row>
    <row r="31" spans="1:20" x14ac:dyDescent="0.25">
      <c r="A31" s="50"/>
      <c r="B31" s="31"/>
      <c r="C31" s="28"/>
      <c r="D31" s="29"/>
      <c r="E31" s="11"/>
      <c r="F31" s="26"/>
      <c r="G31" s="31"/>
      <c r="H31" s="32"/>
      <c r="I31" s="29"/>
      <c r="J31" s="11"/>
      <c r="K31" s="98"/>
      <c r="L31" s="43"/>
      <c r="M31" s="11"/>
      <c r="N31" s="45"/>
      <c r="O31" s="11"/>
      <c r="P31" s="98"/>
      <c r="Q31" s="43"/>
      <c r="S31" s="45"/>
      <c r="T31" s="12"/>
    </row>
    <row r="32" spans="1:20" x14ac:dyDescent="0.25">
      <c r="A32" s="50"/>
      <c r="B32" s="31"/>
      <c r="C32" s="124"/>
      <c r="D32" s="29"/>
      <c r="E32" s="11"/>
      <c r="F32" s="26"/>
      <c r="G32" s="31"/>
      <c r="H32" s="32"/>
      <c r="I32" s="29"/>
      <c r="J32" s="11"/>
      <c r="K32" s="26"/>
      <c r="L32" s="43"/>
      <c r="M32" s="120"/>
      <c r="N32" s="45"/>
      <c r="O32" s="11"/>
      <c r="P32" s="26"/>
      <c r="Q32" s="43"/>
      <c r="R32" s="120"/>
      <c r="S32" s="45"/>
      <c r="T32" s="12"/>
    </row>
    <row r="33" spans="1:29" x14ac:dyDescent="0.25">
      <c r="A33" s="49"/>
      <c r="B33" s="27"/>
      <c r="C33" s="28"/>
      <c r="D33" s="29"/>
      <c r="E33" s="11"/>
      <c r="F33" s="26"/>
      <c r="G33" s="31"/>
      <c r="H33" s="32"/>
      <c r="I33" s="29"/>
      <c r="J33" s="11"/>
      <c r="K33" s="26"/>
      <c r="L33" s="43"/>
      <c r="M33" s="11"/>
      <c r="N33" s="45"/>
      <c r="O33" s="56"/>
      <c r="P33" s="26"/>
      <c r="Q33" s="43"/>
      <c r="S33" s="45"/>
      <c r="T33" s="12"/>
    </row>
    <row r="34" spans="1:29" x14ac:dyDescent="0.25">
      <c r="A34" s="52" t="s">
        <v>68</v>
      </c>
      <c r="B34" s="34"/>
      <c r="C34" s="35" t="s">
        <v>69</v>
      </c>
      <c r="D34" s="36">
        <f>SUM(D21:D32)/D36</f>
        <v>1.3374999999999999</v>
      </c>
      <c r="E34" s="11"/>
      <c r="F34" s="33" t="s">
        <v>68</v>
      </c>
      <c r="G34" s="34">
        <f>SUM(G21:G32)/G36</f>
        <v>13.563999999999998</v>
      </c>
      <c r="H34" s="35" t="s">
        <v>69</v>
      </c>
      <c r="I34" s="36">
        <f>SUM(I21:I32)/I36</f>
        <v>10.305</v>
      </c>
      <c r="J34" s="11"/>
      <c r="K34" s="33" t="s">
        <v>68</v>
      </c>
      <c r="L34" s="34">
        <v>0</v>
      </c>
      <c r="M34" s="35"/>
      <c r="N34" s="36"/>
      <c r="O34" s="55"/>
      <c r="P34" s="33"/>
      <c r="Q34" s="34"/>
      <c r="R34" s="35"/>
      <c r="S34" s="36"/>
      <c r="T34" s="12"/>
    </row>
    <row r="35" spans="1:29" x14ac:dyDescent="0.25">
      <c r="A35" s="53" t="s">
        <v>67</v>
      </c>
      <c r="B35" s="42"/>
      <c r="C35" s="38" t="s">
        <v>70</v>
      </c>
      <c r="D35" s="41">
        <v>8.8800000000000008</v>
      </c>
      <c r="E35" s="11"/>
      <c r="F35" s="37" t="s">
        <v>67</v>
      </c>
      <c r="G35" s="34">
        <f>(G34+0.5)/1.5</f>
        <v>9.3759999999999994</v>
      </c>
      <c r="H35" s="38" t="s">
        <v>70</v>
      </c>
      <c r="I35" s="36">
        <f>MIN(10,I34/1)</f>
        <v>10</v>
      </c>
      <c r="J35" s="11"/>
      <c r="K35" s="37" t="s">
        <v>67</v>
      </c>
      <c r="L35" s="42"/>
      <c r="M35" s="38" t="s">
        <v>70</v>
      </c>
      <c r="N35" s="41"/>
      <c r="O35" s="11"/>
      <c r="P35" s="37"/>
      <c r="Q35" s="42"/>
      <c r="R35" s="38"/>
      <c r="S35" s="41"/>
      <c r="T35" s="12"/>
      <c r="U35" s="4"/>
      <c r="V35" s="5"/>
      <c r="W35" s="5"/>
      <c r="X35" s="5"/>
    </row>
    <row r="36" spans="1:29" x14ac:dyDescent="0.25">
      <c r="A36" s="53" t="s">
        <v>71</v>
      </c>
      <c r="B36" s="28">
        <f>COUNTA(B21:B32)</f>
        <v>0</v>
      </c>
      <c r="C36" s="38" t="s">
        <v>72</v>
      </c>
      <c r="D36" s="39">
        <f>COUNTA(D21:D32)</f>
        <v>4</v>
      </c>
      <c r="E36" s="11"/>
      <c r="F36" s="37" t="s">
        <v>71</v>
      </c>
      <c r="G36" s="28">
        <f>COUNTA(G21:G32)</f>
        <v>5</v>
      </c>
      <c r="H36" s="38" t="s">
        <v>72</v>
      </c>
      <c r="I36" s="39">
        <f>COUNTA(I21:I32)</f>
        <v>2</v>
      </c>
      <c r="J36" s="11"/>
      <c r="K36" s="115" t="s">
        <v>71</v>
      </c>
      <c r="L36" s="116">
        <f>COUNTA(K21:K33)</f>
        <v>4</v>
      </c>
      <c r="M36" s="117" t="s">
        <v>72</v>
      </c>
      <c r="N36" s="118">
        <f>COUNTA(M21:M32)</f>
        <v>9</v>
      </c>
      <c r="O36" s="11"/>
      <c r="P36" s="115"/>
      <c r="Q36" s="116"/>
      <c r="R36" s="117"/>
      <c r="S36" s="118"/>
      <c r="T36" s="103">
        <f>SUM(D37+I37+N37+S37)</f>
        <v>24</v>
      </c>
      <c r="W36" s="63"/>
    </row>
    <row r="37" spans="1:29" x14ac:dyDescent="0.25">
      <c r="A37" s="154" t="s">
        <v>73</v>
      </c>
      <c r="B37" s="136"/>
      <c r="C37" s="46">
        <v>8.8800000000000008</v>
      </c>
      <c r="D37" s="47">
        <f>SUM(B36+D36)</f>
        <v>4</v>
      </c>
      <c r="E37" s="11"/>
      <c r="F37" s="132" t="s">
        <v>73</v>
      </c>
      <c r="G37" s="131"/>
      <c r="H37" s="46">
        <f>MIN(10,(G35*G36+I35*I36)/(G36+I36))</f>
        <v>9.5542857142857134</v>
      </c>
      <c r="I37" s="47">
        <f>SUM(I36+G36)</f>
        <v>7</v>
      </c>
      <c r="J37" s="11"/>
      <c r="K37" s="135" t="s">
        <v>73</v>
      </c>
      <c r="L37" s="136"/>
      <c r="M37" s="46">
        <v>9.31</v>
      </c>
      <c r="N37" s="47">
        <f>SUM(L36+N36)</f>
        <v>13</v>
      </c>
      <c r="O37" s="11"/>
      <c r="P37" s="135"/>
      <c r="Q37" s="136"/>
      <c r="R37" s="46"/>
      <c r="S37" s="47"/>
      <c r="T37" s="104">
        <f>SUM((C37*D37+H37*I37+M37*N37+R37*S37)/T36)</f>
        <v>9.3095833333333342</v>
      </c>
      <c r="U37" s="25"/>
      <c r="W37" s="63"/>
    </row>
    <row r="38" spans="1:29" ht="15.75" thickBot="1" x14ac:dyDescent="0.3">
      <c r="A38" s="18"/>
      <c r="B38" s="21"/>
      <c r="C38" s="54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06"/>
      <c r="W38" s="63"/>
    </row>
    <row r="39" spans="1:29" x14ac:dyDescent="0.25">
      <c r="A39" s="10" t="s">
        <v>21</v>
      </c>
      <c r="B39" s="11"/>
      <c r="C39" s="1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/>
      <c r="U39" s="25"/>
      <c r="V39" s="25"/>
      <c r="W39" s="63"/>
      <c r="Z39" s="4"/>
      <c r="AA39" s="5"/>
      <c r="AB39" s="5"/>
      <c r="AC39" s="5"/>
    </row>
    <row r="40" spans="1:29" x14ac:dyDescent="0.25">
      <c r="A40" s="137" t="s">
        <v>74</v>
      </c>
      <c r="B40" s="155"/>
      <c r="C40" s="155"/>
      <c r="D40" s="156"/>
      <c r="E40" s="11"/>
      <c r="F40" s="137" t="s">
        <v>20</v>
      </c>
      <c r="G40" s="138"/>
      <c r="H40" s="138"/>
      <c r="I40" s="139"/>
      <c r="J40" s="11"/>
      <c r="K40" s="150" t="s">
        <v>19</v>
      </c>
      <c r="L40" s="151"/>
      <c r="M40" s="151"/>
      <c r="N40" s="152"/>
      <c r="O40" s="11"/>
      <c r="P40" s="137" t="s">
        <v>110</v>
      </c>
      <c r="Q40" s="138"/>
      <c r="R40" s="138"/>
      <c r="S40" s="139"/>
      <c r="T40" s="12"/>
      <c r="W40" s="63"/>
      <c r="AA40" s="1"/>
    </row>
    <row r="41" spans="1:29" x14ac:dyDescent="0.25">
      <c r="A41" s="144" t="s">
        <v>65</v>
      </c>
      <c r="B41" s="145"/>
      <c r="C41" s="145" t="s">
        <v>66</v>
      </c>
      <c r="D41" s="146"/>
      <c r="E41" s="11"/>
      <c r="F41" s="144" t="s">
        <v>65</v>
      </c>
      <c r="G41" s="145"/>
      <c r="H41" s="133" t="s">
        <v>66</v>
      </c>
      <c r="I41" s="134"/>
      <c r="J41" s="11"/>
      <c r="K41" s="144" t="s">
        <v>65</v>
      </c>
      <c r="L41" s="145"/>
      <c r="M41" s="145" t="s">
        <v>66</v>
      </c>
      <c r="N41" s="146"/>
      <c r="O41" s="11"/>
      <c r="P41" s="143" t="s">
        <v>65</v>
      </c>
      <c r="Q41" s="133"/>
      <c r="R41" s="133" t="s">
        <v>66</v>
      </c>
      <c r="S41" s="134"/>
      <c r="T41" s="12"/>
      <c r="W41" s="63"/>
      <c r="AA41" s="1"/>
    </row>
    <row r="42" spans="1:29" x14ac:dyDescent="0.25">
      <c r="A42" s="119"/>
      <c r="B42" s="60"/>
      <c r="C42" s="120"/>
      <c r="D42" s="45"/>
      <c r="E42" s="11"/>
      <c r="F42" s="119" t="s">
        <v>130</v>
      </c>
      <c r="G42" s="43"/>
      <c r="H42" s="120" t="s">
        <v>141</v>
      </c>
      <c r="I42" s="45"/>
      <c r="J42" s="11"/>
      <c r="K42" s="26"/>
      <c r="L42" s="27"/>
      <c r="M42" s="120" t="s">
        <v>127</v>
      </c>
      <c r="N42" s="29">
        <v>41.6</v>
      </c>
      <c r="O42" s="11"/>
      <c r="P42" s="119"/>
      <c r="Q42" s="43"/>
      <c r="R42" s="120" t="s">
        <v>148</v>
      </c>
      <c r="S42" s="29"/>
      <c r="T42" s="12"/>
      <c r="W42" s="63"/>
      <c r="AA42" s="1"/>
    </row>
    <row r="43" spans="1:29" x14ac:dyDescent="0.25">
      <c r="A43" s="119" t="s">
        <v>159</v>
      </c>
      <c r="B43" s="60">
        <v>1</v>
      </c>
      <c r="C43" s="120" t="s">
        <v>109</v>
      </c>
      <c r="D43" s="45">
        <v>1</v>
      </c>
      <c r="E43" s="11"/>
      <c r="F43" s="119" t="s">
        <v>135</v>
      </c>
      <c r="G43" s="43"/>
      <c r="H43" s="120" t="s">
        <v>142</v>
      </c>
      <c r="I43" s="45"/>
      <c r="J43" s="11"/>
      <c r="K43" s="26"/>
      <c r="L43" s="27"/>
      <c r="M43" s="120" t="s">
        <v>128</v>
      </c>
      <c r="N43" s="29">
        <v>40.35</v>
      </c>
      <c r="O43" s="11"/>
      <c r="P43" s="119"/>
      <c r="Q43" s="43"/>
      <c r="R43" s="120" t="s">
        <v>162</v>
      </c>
      <c r="S43" s="29"/>
      <c r="T43" s="12"/>
      <c r="W43" s="63"/>
      <c r="AA43" s="1"/>
    </row>
    <row r="44" spans="1:29" x14ac:dyDescent="0.25">
      <c r="A44" s="119" t="s">
        <v>133</v>
      </c>
      <c r="B44" s="60">
        <v>1</v>
      </c>
      <c r="C44" s="120" t="s">
        <v>132</v>
      </c>
      <c r="D44" s="45">
        <v>1</v>
      </c>
      <c r="E44" s="11"/>
      <c r="F44" s="119" t="s">
        <v>136</v>
      </c>
      <c r="G44" s="43"/>
      <c r="H44" s="120" t="s">
        <v>143</v>
      </c>
      <c r="I44" s="45"/>
      <c r="J44" s="11"/>
      <c r="K44" s="30"/>
      <c r="L44" s="31"/>
      <c r="M44" s="120" t="s">
        <v>134</v>
      </c>
      <c r="N44" s="29">
        <v>34.700000000000003</v>
      </c>
      <c r="O44" s="11"/>
      <c r="P44" s="119"/>
      <c r="Q44" s="43"/>
      <c r="R44" s="120" t="s">
        <v>149</v>
      </c>
      <c r="S44" s="29"/>
      <c r="T44" s="12"/>
      <c r="U44" s="25"/>
      <c r="V44" s="25"/>
      <c r="W44" s="63"/>
      <c r="AA44" s="1"/>
    </row>
    <row r="45" spans="1:29" x14ac:dyDescent="0.25">
      <c r="A45" s="119"/>
      <c r="B45" s="43"/>
      <c r="C45" s="120" t="s">
        <v>112</v>
      </c>
      <c r="D45" s="130">
        <v>1</v>
      </c>
      <c r="E45" s="11"/>
      <c r="F45" s="119" t="s">
        <v>137</v>
      </c>
      <c r="G45" s="44"/>
      <c r="H45" s="120" t="s">
        <v>113</v>
      </c>
      <c r="I45" s="45"/>
      <c r="J45" s="11"/>
      <c r="K45" s="30"/>
      <c r="L45" s="31"/>
      <c r="M45" s="120" t="s">
        <v>122</v>
      </c>
      <c r="N45" s="81">
        <v>30.65</v>
      </c>
      <c r="O45" s="11"/>
      <c r="P45" s="119"/>
      <c r="Q45" s="44"/>
      <c r="R45" s="120" t="s">
        <v>150</v>
      </c>
      <c r="S45" s="29"/>
      <c r="T45" s="12"/>
      <c r="W45" s="63"/>
      <c r="Z45" s="2"/>
      <c r="AA45" s="1"/>
      <c r="AB45" s="1"/>
    </row>
    <row r="46" spans="1:29" x14ac:dyDescent="0.25">
      <c r="A46" s="119"/>
      <c r="B46" s="43"/>
      <c r="C46" s="120" t="s">
        <v>120</v>
      </c>
      <c r="D46" s="130">
        <v>1</v>
      </c>
      <c r="E46" s="11"/>
      <c r="F46" s="119" t="s">
        <v>138</v>
      </c>
      <c r="G46" s="44"/>
      <c r="H46" s="120" t="s">
        <v>145</v>
      </c>
      <c r="I46" s="45"/>
      <c r="J46" s="11"/>
      <c r="K46" s="30"/>
      <c r="L46" s="31"/>
      <c r="M46" s="28"/>
      <c r="N46" s="81"/>
      <c r="O46" s="11"/>
      <c r="P46" s="119"/>
      <c r="Q46" s="44"/>
      <c r="R46" s="120" t="s">
        <v>151</v>
      </c>
      <c r="S46" s="29"/>
      <c r="T46" s="12"/>
      <c r="W46" s="63"/>
      <c r="Z46" s="2"/>
      <c r="AA46" s="1"/>
      <c r="AB46" s="1"/>
    </row>
    <row r="47" spans="1:29" x14ac:dyDescent="0.25">
      <c r="A47" s="119"/>
      <c r="B47" s="60"/>
      <c r="C47" s="120"/>
      <c r="D47" s="45"/>
      <c r="E47" s="11"/>
      <c r="F47" s="119" t="s">
        <v>158</v>
      </c>
      <c r="G47" s="44"/>
      <c r="H47" s="120" t="s">
        <v>144</v>
      </c>
      <c r="I47" s="45"/>
      <c r="J47" s="11"/>
      <c r="K47" s="30"/>
      <c r="L47" s="31"/>
      <c r="M47" s="28"/>
      <c r="N47" s="81"/>
      <c r="O47" s="11"/>
      <c r="P47" s="119"/>
      <c r="Q47" s="44"/>
      <c r="R47" s="120" t="s">
        <v>152</v>
      </c>
      <c r="S47" s="29"/>
      <c r="T47" s="12"/>
      <c r="W47" s="112"/>
      <c r="Z47" s="2"/>
      <c r="AA47" s="1"/>
      <c r="AB47" s="1"/>
    </row>
    <row r="48" spans="1:29" x14ac:dyDescent="0.25">
      <c r="A48" s="119"/>
      <c r="B48" s="60"/>
      <c r="C48" s="120"/>
      <c r="D48" s="45"/>
      <c r="E48" s="11"/>
      <c r="F48" s="119" t="s">
        <v>124</v>
      </c>
      <c r="G48" s="44"/>
      <c r="H48" s="120" t="s">
        <v>146</v>
      </c>
      <c r="I48" s="45"/>
      <c r="J48" s="11"/>
      <c r="K48" s="30"/>
      <c r="L48" s="31"/>
      <c r="M48" s="58"/>
      <c r="N48" s="29"/>
      <c r="O48" s="11"/>
      <c r="P48" s="119"/>
      <c r="Q48" s="44"/>
      <c r="R48" s="120" t="s">
        <v>153</v>
      </c>
      <c r="S48" s="29"/>
      <c r="T48" s="12"/>
      <c r="W48" s="63"/>
      <c r="Z48" s="2"/>
      <c r="AA48" s="1"/>
      <c r="AB48" s="1"/>
    </row>
    <row r="49" spans="1:29" x14ac:dyDescent="0.25">
      <c r="A49" s="98"/>
      <c r="B49" s="60"/>
      <c r="C49" s="120"/>
      <c r="D49" s="45"/>
      <c r="E49" s="11"/>
      <c r="F49" s="119" t="s">
        <v>139</v>
      </c>
      <c r="G49" s="44"/>
      <c r="H49" s="120" t="s">
        <v>147</v>
      </c>
      <c r="I49" s="45"/>
      <c r="J49" s="11"/>
      <c r="K49" s="26"/>
      <c r="L49" s="27"/>
      <c r="M49" s="11"/>
      <c r="N49" s="29"/>
      <c r="O49" s="11"/>
      <c r="P49" s="119"/>
      <c r="Q49" s="44"/>
      <c r="R49" s="120" t="s">
        <v>154</v>
      </c>
      <c r="S49" s="29"/>
      <c r="T49" s="12"/>
      <c r="W49" s="125"/>
      <c r="Z49" s="2"/>
      <c r="AA49" s="1"/>
      <c r="AB49" s="1"/>
    </row>
    <row r="50" spans="1:29" x14ac:dyDescent="0.25">
      <c r="A50" s="26"/>
      <c r="B50" s="43"/>
      <c r="C50" s="120"/>
      <c r="D50" s="45"/>
      <c r="E50" s="11"/>
      <c r="F50" s="119" t="s">
        <v>140</v>
      </c>
      <c r="G50" s="44"/>
      <c r="H50" s="120" t="s">
        <v>111</v>
      </c>
      <c r="I50" s="45"/>
      <c r="J50" s="11"/>
      <c r="K50" s="26"/>
      <c r="L50" s="27"/>
      <c r="M50" s="11"/>
      <c r="N50" s="29"/>
      <c r="O50" s="11"/>
      <c r="P50" s="119"/>
      <c r="Q50" s="44"/>
      <c r="R50" s="120" t="s">
        <v>155</v>
      </c>
      <c r="S50" s="45"/>
      <c r="T50" s="12"/>
      <c r="W50" s="63"/>
      <c r="AB50" s="7"/>
      <c r="AC50" s="6"/>
    </row>
    <row r="51" spans="1:29" x14ac:dyDescent="0.25">
      <c r="A51" s="26"/>
      <c r="B51" s="43"/>
      <c r="C51" s="28"/>
      <c r="D51" s="45"/>
      <c r="E51" s="11"/>
      <c r="F51" s="119"/>
      <c r="G51" s="44"/>
      <c r="H51" s="28"/>
      <c r="I51" s="45"/>
      <c r="J51" s="11"/>
      <c r="K51" s="26"/>
      <c r="L51" s="27"/>
      <c r="M51" s="11"/>
      <c r="N51" s="29"/>
      <c r="O51" s="11"/>
      <c r="P51" s="121"/>
      <c r="Q51" s="44"/>
      <c r="R51" s="120" t="s">
        <v>117</v>
      </c>
      <c r="S51" s="45"/>
      <c r="T51" s="12"/>
      <c r="W51" s="63"/>
      <c r="AB51" s="7"/>
      <c r="AC51" s="6"/>
    </row>
    <row r="52" spans="1:29" x14ac:dyDescent="0.25">
      <c r="A52" s="98"/>
      <c r="B52" s="11"/>
      <c r="C52" s="28"/>
      <c r="D52" s="45"/>
      <c r="E52" s="11"/>
      <c r="F52" s="26"/>
      <c r="G52" s="43"/>
      <c r="H52" s="32"/>
      <c r="I52" s="45"/>
      <c r="J52" s="11"/>
      <c r="K52" s="59"/>
      <c r="L52" s="27"/>
      <c r="M52" s="58"/>
      <c r="N52" s="29"/>
      <c r="O52" s="11"/>
      <c r="P52" s="98"/>
      <c r="Q52" s="43"/>
      <c r="R52" s="120" t="s">
        <v>156</v>
      </c>
      <c r="S52" s="45"/>
      <c r="T52" s="12"/>
      <c r="W52" s="8"/>
      <c r="X52" s="4"/>
    </row>
    <row r="53" spans="1:29" x14ac:dyDescent="0.25">
      <c r="A53" s="98"/>
      <c r="B53" s="11"/>
      <c r="C53" s="28"/>
      <c r="D53" s="45"/>
      <c r="E53" s="11"/>
      <c r="F53" s="98"/>
      <c r="G53" s="43"/>
      <c r="H53" s="11"/>
      <c r="I53" s="45"/>
      <c r="J53" s="11"/>
      <c r="K53" s="26"/>
      <c r="L53" s="27"/>
      <c r="M53" s="32"/>
      <c r="N53" s="29"/>
      <c r="O53" s="11"/>
      <c r="P53" s="26"/>
      <c r="Q53" s="43"/>
      <c r="R53" s="120" t="s">
        <v>157</v>
      </c>
      <c r="S53" s="45"/>
      <c r="T53" s="12"/>
      <c r="W53" s="8"/>
      <c r="X53" s="4"/>
    </row>
    <row r="54" spans="1:29" x14ac:dyDescent="0.25">
      <c r="A54" s="26"/>
      <c r="B54" s="43"/>
      <c r="C54" s="28"/>
      <c r="D54" s="45"/>
      <c r="E54" s="11"/>
      <c r="F54" s="98"/>
      <c r="G54" s="43"/>
      <c r="H54" s="32"/>
      <c r="I54" s="45"/>
      <c r="J54" s="11"/>
      <c r="K54" s="59"/>
      <c r="L54" s="27"/>
      <c r="M54" s="58"/>
      <c r="N54" s="29"/>
      <c r="O54" s="11"/>
      <c r="P54" s="26"/>
      <c r="Q54" s="43"/>
      <c r="R54" s="122"/>
      <c r="S54" s="45"/>
      <c r="T54" s="12"/>
      <c r="W54" s="8"/>
      <c r="X54" s="4"/>
    </row>
    <row r="55" spans="1:29" x14ac:dyDescent="0.25">
      <c r="A55" s="33" t="s">
        <v>68</v>
      </c>
      <c r="B55" s="34"/>
      <c r="C55" s="35" t="s">
        <v>69</v>
      </c>
      <c r="D55" s="36"/>
      <c r="E55" s="11"/>
      <c r="F55" s="33" t="s">
        <v>68</v>
      </c>
      <c r="G55" s="34"/>
      <c r="H55" s="35" t="s">
        <v>69</v>
      </c>
      <c r="I55" s="36"/>
      <c r="J55" s="11"/>
      <c r="K55" s="33" t="s">
        <v>68</v>
      </c>
      <c r="L55" s="34">
        <v>0</v>
      </c>
      <c r="M55" s="35" t="s">
        <v>69</v>
      </c>
      <c r="N55" s="36">
        <f>SUM(N42:N54)/N57</f>
        <v>36.825000000000003</v>
      </c>
      <c r="O55" s="11"/>
      <c r="P55" s="33" t="s">
        <v>68</v>
      </c>
      <c r="Q55" s="34">
        <v>0</v>
      </c>
      <c r="R55" s="35"/>
      <c r="S55" s="36"/>
      <c r="T55" s="12"/>
      <c r="W55" s="63"/>
    </row>
    <row r="56" spans="1:29" x14ac:dyDescent="0.25">
      <c r="A56" s="37" t="s">
        <v>67</v>
      </c>
      <c r="B56" s="42"/>
      <c r="C56" s="38" t="s">
        <v>70</v>
      </c>
      <c r="D56" s="41"/>
      <c r="E56" s="11"/>
      <c r="F56" s="37" t="s">
        <v>67</v>
      </c>
      <c r="G56" s="42"/>
      <c r="H56" s="38" t="s">
        <v>70</v>
      </c>
      <c r="I56" s="41"/>
      <c r="J56" s="11"/>
      <c r="K56" s="37" t="s">
        <v>67</v>
      </c>
      <c r="L56" s="42"/>
      <c r="M56" s="38" t="s">
        <v>70</v>
      </c>
      <c r="N56" s="41">
        <f>(N55+2)/4</f>
        <v>9.7062500000000007</v>
      </c>
      <c r="O56" s="11"/>
      <c r="P56" s="37" t="s">
        <v>67</v>
      </c>
      <c r="Q56" s="42"/>
      <c r="R56" s="38" t="s">
        <v>70</v>
      </c>
      <c r="S56" s="41"/>
      <c r="T56" s="12"/>
      <c r="W56" s="63"/>
    </row>
    <row r="57" spans="1:29" x14ac:dyDescent="0.25">
      <c r="A57" s="37" t="s">
        <v>71</v>
      </c>
      <c r="B57" s="28">
        <f>COUNTA(B42:B54)</f>
        <v>2</v>
      </c>
      <c r="C57" s="38" t="s">
        <v>72</v>
      </c>
      <c r="D57" s="39">
        <f>COUNTA(D42:D54)</f>
        <v>4</v>
      </c>
      <c r="E57" s="11"/>
      <c r="F57" s="115" t="s">
        <v>71</v>
      </c>
      <c r="G57" s="116">
        <v>9</v>
      </c>
      <c r="H57" s="117" t="s">
        <v>72</v>
      </c>
      <c r="I57" s="118">
        <v>9</v>
      </c>
      <c r="J57" s="11"/>
      <c r="K57" s="37" t="s">
        <v>71</v>
      </c>
      <c r="L57" s="28">
        <f>COUNTA(L42:L53)</f>
        <v>0</v>
      </c>
      <c r="M57" s="38" t="s">
        <v>72</v>
      </c>
      <c r="N57" s="39">
        <f>COUNTA(N42:N54)</f>
        <v>4</v>
      </c>
      <c r="O57" s="11"/>
      <c r="P57" s="115" t="s">
        <v>71</v>
      </c>
      <c r="Q57" s="116">
        <f>COUNTA(P42:P54)</f>
        <v>0</v>
      </c>
      <c r="R57" s="117" t="s">
        <v>72</v>
      </c>
      <c r="S57" s="118">
        <v>12</v>
      </c>
      <c r="T57" s="103">
        <f>SUM(D58+I58+N58+S58)</f>
        <v>40</v>
      </c>
      <c r="W57" s="63"/>
    </row>
    <row r="58" spans="1:29" x14ac:dyDescent="0.25">
      <c r="A58" s="135" t="s">
        <v>73</v>
      </c>
      <c r="B58" s="136"/>
      <c r="C58" s="46">
        <v>9.8699999999999992</v>
      </c>
      <c r="D58" s="47">
        <f>SUM(B57+D57)</f>
        <v>6</v>
      </c>
      <c r="E58" s="11"/>
      <c r="F58" s="135" t="s">
        <v>73</v>
      </c>
      <c r="G58" s="136"/>
      <c r="H58" s="46">
        <v>8.98</v>
      </c>
      <c r="I58" s="47">
        <f>SUM(G57+I57)</f>
        <v>18</v>
      </c>
      <c r="J58" s="11"/>
      <c r="K58" s="129" t="s">
        <v>73</v>
      </c>
      <c r="L58" s="128"/>
      <c r="M58" s="46">
        <f>(L56*L57+N56*N57)/(L57+N57)</f>
        <v>9.7062500000000007</v>
      </c>
      <c r="N58" s="47">
        <f>SUM(L57+N57)</f>
        <v>4</v>
      </c>
      <c r="O58" s="11"/>
      <c r="P58" s="135" t="s">
        <v>73</v>
      </c>
      <c r="Q58" s="136"/>
      <c r="R58" s="46">
        <v>9.08</v>
      </c>
      <c r="S58" s="47">
        <f>SUM(Q57+S57)</f>
        <v>12</v>
      </c>
      <c r="T58" s="104">
        <f>SUM((C58*D58+H58*I58+M58*N58+R58*S58)/T57)</f>
        <v>9.2161249999999999</v>
      </c>
      <c r="V58" s="5"/>
    </row>
    <row r="59" spans="1:29" ht="15.75" thickBot="1" x14ac:dyDescent="0.3">
      <c r="A59" s="18"/>
      <c r="B59" s="21"/>
      <c r="C59" s="54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06"/>
      <c r="W59" s="4"/>
      <c r="X59" s="7"/>
    </row>
    <row r="60" spans="1:29" ht="15.75" thickBot="1" x14ac:dyDescent="0.3">
      <c r="A60" s="18" t="s">
        <v>108</v>
      </c>
      <c r="B60" s="21"/>
      <c r="C60" s="54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107">
        <f>SUM(T15+T36+T57)</f>
        <v>70</v>
      </c>
      <c r="S60" s="108">
        <f>R60/3</f>
        <v>23.333333333333332</v>
      </c>
      <c r="T60" s="109">
        <f>T58+T37+T16</f>
        <v>28.322375000000001</v>
      </c>
    </row>
    <row r="61" spans="1:29" x14ac:dyDescent="0.25">
      <c r="V61" s="4"/>
    </row>
    <row r="62" spans="1:29" x14ac:dyDescent="0.25">
      <c r="W62" s="4"/>
      <c r="X62" s="7"/>
    </row>
    <row r="63" spans="1:29" x14ac:dyDescent="0.25">
      <c r="C63"/>
    </row>
    <row r="64" spans="1:29" x14ac:dyDescent="0.25">
      <c r="C64"/>
      <c r="N64" s="4"/>
    </row>
    <row r="65" spans="3:16" x14ac:dyDescent="0.25">
      <c r="C65"/>
      <c r="O65" s="4"/>
      <c r="P65" s="7"/>
    </row>
    <row r="66" spans="3:16" x14ac:dyDescent="0.25">
      <c r="C66"/>
    </row>
    <row r="67" spans="3:16" x14ac:dyDescent="0.25">
      <c r="C67"/>
    </row>
    <row r="68" spans="3:16" x14ac:dyDescent="0.25">
      <c r="C68"/>
    </row>
    <row r="69" spans="3:16" x14ac:dyDescent="0.25">
      <c r="C69"/>
    </row>
    <row r="70" spans="3:16" x14ac:dyDescent="0.25">
      <c r="C70"/>
    </row>
    <row r="71" spans="3:16" x14ac:dyDescent="0.25">
      <c r="C71"/>
    </row>
    <row r="72" spans="3:16" x14ac:dyDescent="0.25">
      <c r="C72"/>
    </row>
    <row r="73" spans="3:16" x14ac:dyDescent="0.25">
      <c r="C73"/>
    </row>
    <row r="74" spans="3:16" x14ac:dyDescent="0.25">
      <c r="C74"/>
    </row>
    <row r="75" spans="3:16" x14ac:dyDescent="0.25">
      <c r="C75"/>
    </row>
    <row r="76" spans="3:16" x14ac:dyDescent="0.25">
      <c r="C76"/>
    </row>
    <row r="77" spans="3:16" x14ac:dyDescent="0.25">
      <c r="C77"/>
    </row>
    <row r="78" spans="3:16" x14ac:dyDescent="0.25">
      <c r="C78"/>
    </row>
    <row r="79" spans="3:16" x14ac:dyDescent="0.25">
      <c r="C79"/>
    </row>
    <row r="80" spans="3:16" x14ac:dyDescent="0.25">
      <c r="C80"/>
    </row>
  </sheetData>
  <mergeCells count="38">
    <mergeCell ref="A58:B58"/>
    <mergeCell ref="F58:G58"/>
    <mergeCell ref="P19:S19"/>
    <mergeCell ref="A41:B41"/>
    <mergeCell ref="C41:D41"/>
    <mergeCell ref="F41:G41"/>
    <mergeCell ref="H41:I41"/>
    <mergeCell ref="K41:L41"/>
    <mergeCell ref="M41:N41"/>
    <mergeCell ref="P20:Q20"/>
    <mergeCell ref="R20:S20"/>
    <mergeCell ref="M20:N20"/>
    <mergeCell ref="A37:B37"/>
    <mergeCell ref="A40:D40"/>
    <mergeCell ref="P40:S40"/>
    <mergeCell ref="P41:Q41"/>
    <mergeCell ref="A16:B16"/>
    <mergeCell ref="F16:G16"/>
    <mergeCell ref="A19:D19"/>
    <mergeCell ref="K40:N40"/>
    <mergeCell ref="K19:N19"/>
    <mergeCell ref="A20:B20"/>
    <mergeCell ref="C20:D20"/>
    <mergeCell ref="F20:G20"/>
    <mergeCell ref="H20:I20"/>
    <mergeCell ref="K20:L20"/>
    <mergeCell ref="F19:I19"/>
    <mergeCell ref="A2:D2"/>
    <mergeCell ref="F2:I2"/>
    <mergeCell ref="A3:B3"/>
    <mergeCell ref="C3:D3"/>
    <mergeCell ref="F3:G3"/>
    <mergeCell ref="H3:I3"/>
    <mergeCell ref="R41:S41"/>
    <mergeCell ref="P58:Q58"/>
    <mergeCell ref="P37:Q37"/>
    <mergeCell ref="F40:I40"/>
    <mergeCell ref="K37:L37"/>
  </mergeCells>
  <pageMargins left="0.12760416666666666" right="7.120098039215686E-2" top="0.78740157480314965" bottom="0.78740157480314965" header="0.31496062992125984" footer="0.31496062992125984"/>
  <pageSetup paperSize="8" scale="20" orientation="landscape" r:id="rId1"/>
  <headerFooter>
    <oddHeader xml:space="preserve">&amp;L&amp;14Turnfest Münchenbuchsee 2018&amp;C&amp;"-,Fett"&amp;14&amp;URESULTATE&amp;R09. Juni 2018
</oddHeader>
    <oddFooter>&amp;LTSV Galgenen in 1. Stärkeklasse (min. 24 Einsätze)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8"/>
  <sheetViews>
    <sheetView topLeftCell="A58" zoomScale="115" zoomScaleNormal="115" workbookViewId="0">
      <selection activeCell="R22" sqref="R22"/>
    </sheetView>
  </sheetViews>
  <sheetFormatPr baseColWidth="10" defaultRowHeight="15" x14ac:dyDescent="0.25"/>
  <cols>
    <col min="1" max="1" width="3.28515625" customWidth="1"/>
    <col min="2" max="4" width="6.85546875" customWidth="1"/>
    <col min="5" max="5" width="3.28515625" customWidth="1"/>
    <col min="6" max="8" width="6.85546875" customWidth="1"/>
    <col min="9" max="9" width="3.28515625" customWidth="1"/>
    <col min="10" max="14" width="6.85546875" customWidth="1"/>
  </cols>
  <sheetData>
    <row r="1" spans="1:18" ht="15.75" thickBot="1" x14ac:dyDescent="0.3">
      <c r="B1" s="157" t="s">
        <v>107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9"/>
    </row>
    <row r="2" spans="1:18" ht="15.75" thickBot="1" x14ac:dyDescent="0.3">
      <c r="Q2" t="s">
        <v>6</v>
      </c>
      <c r="R2" t="s">
        <v>4</v>
      </c>
    </row>
    <row r="3" spans="1:18" x14ac:dyDescent="0.25">
      <c r="B3" s="64" t="s">
        <v>35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6"/>
      <c r="P3" t="s">
        <v>30</v>
      </c>
      <c r="Q3" s="57">
        <f>Auswertung!D16</f>
        <v>6</v>
      </c>
      <c r="R3" s="1">
        <f>Auswertung!C16</f>
        <v>9.7966666666666669</v>
      </c>
    </row>
    <row r="4" spans="1:18" x14ac:dyDescent="0.2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P4" t="s">
        <v>32</v>
      </c>
      <c r="Q4" s="57">
        <f>Auswertung!D58</f>
        <v>6</v>
      </c>
      <c r="R4" s="1">
        <f>Auswertung!C58</f>
        <v>9.8699999999999992</v>
      </c>
    </row>
    <row r="5" spans="1:18" x14ac:dyDescent="0.25">
      <c r="B5" s="164" t="s">
        <v>21</v>
      </c>
      <c r="C5" s="133"/>
      <c r="D5" s="133"/>
      <c r="E5" s="23"/>
      <c r="F5" s="133" t="s">
        <v>22</v>
      </c>
      <c r="G5" s="133"/>
      <c r="H5" s="133"/>
      <c r="I5" s="23"/>
      <c r="J5" s="133" t="s">
        <v>23</v>
      </c>
      <c r="K5" s="133"/>
      <c r="L5" s="133"/>
      <c r="M5" s="11"/>
      <c r="N5" s="12"/>
      <c r="P5" t="s">
        <v>25</v>
      </c>
      <c r="Q5" s="57">
        <f>Auswertung!I58</f>
        <v>18</v>
      </c>
      <c r="R5" s="1">
        <f>Auswertung!H58</f>
        <v>8.98</v>
      </c>
    </row>
    <row r="6" spans="1:18" x14ac:dyDescent="0.25">
      <c r="A6" s="4"/>
      <c r="B6" s="13" t="s">
        <v>32</v>
      </c>
      <c r="C6" s="23">
        <f>VLOOKUP(B6,$P$3:$R$13,2,FALSE)</f>
        <v>6</v>
      </c>
      <c r="D6" s="14">
        <f>VLOOKUP(B6,$P$3:$R$13,3,FALSE)</f>
        <v>9.8699999999999992</v>
      </c>
      <c r="E6" s="11"/>
      <c r="F6" s="15" t="s">
        <v>30</v>
      </c>
      <c r="G6" s="23">
        <f>VLOOKUP(F6,$P$3:$R$13,2,FALSE)</f>
        <v>6</v>
      </c>
      <c r="H6" s="14">
        <f>VLOOKUP(F6,$P$3:$R$13,3,FALSE)</f>
        <v>9.7966666666666669</v>
      </c>
      <c r="I6" s="11"/>
      <c r="J6" s="15" t="s">
        <v>31</v>
      </c>
      <c r="K6" s="23">
        <f>VLOOKUP(J6,$P$3:$R$13,2,FALSE)</f>
        <v>4</v>
      </c>
      <c r="L6" s="14">
        <f>VLOOKUP(J6,$P$3:$R$13,3,FALSE)</f>
        <v>8.8800000000000008</v>
      </c>
      <c r="M6" s="11"/>
      <c r="N6" s="12"/>
      <c r="P6" t="s">
        <v>31</v>
      </c>
      <c r="Q6" s="57">
        <f>Auswertung!D37</f>
        <v>4</v>
      </c>
      <c r="R6" s="1">
        <f>Auswertung!C37</f>
        <v>8.8800000000000008</v>
      </c>
    </row>
    <row r="7" spans="1:18" x14ac:dyDescent="0.25">
      <c r="B7" s="13" t="s">
        <v>25</v>
      </c>
      <c r="C7" s="61">
        <f>VLOOKUP(B7,$P$3:$R$13,2,FALSE)</f>
        <v>18</v>
      </c>
      <c r="D7" s="14">
        <f>VLOOKUP(B7,$P$3:$R$13,3,FALSE)</f>
        <v>8.98</v>
      </c>
      <c r="E7" s="11"/>
      <c r="F7" s="15" t="s">
        <v>29</v>
      </c>
      <c r="G7" s="61">
        <f>VLOOKUP(F7,$P$3:$R$13,2,FALSE)</f>
        <v>0</v>
      </c>
      <c r="H7" s="14">
        <f>VLOOKUP(F7,$P$3:$R$13,3,FALSE)</f>
        <v>0</v>
      </c>
      <c r="I7" s="11"/>
      <c r="J7" s="15" t="s">
        <v>27</v>
      </c>
      <c r="K7" s="61" t="e">
        <f>VLOOKUP(J7,$P$3:$R$13,2,FALSE)</f>
        <v>#REF!</v>
      </c>
      <c r="L7" s="14" t="e">
        <f>VLOOKUP(J7,$P$3:$R$13,3,FALSE)</f>
        <v>#REF!</v>
      </c>
      <c r="M7" s="11"/>
      <c r="N7" s="12"/>
      <c r="P7" t="s">
        <v>24</v>
      </c>
      <c r="Q7" s="57">
        <f>Auswertung!N58</f>
        <v>4</v>
      </c>
      <c r="R7" s="1">
        <f>Auswertung!M58</f>
        <v>9.7062500000000007</v>
      </c>
    </row>
    <row r="8" spans="1:18" x14ac:dyDescent="0.25">
      <c r="B8" s="13" t="s">
        <v>24</v>
      </c>
      <c r="C8" s="61">
        <f>VLOOKUP(B8,$P$3:$R$13,2,FALSE)</f>
        <v>4</v>
      </c>
      <c r="D8" s="14">
        <f>VLOOKUP(B8,$P$3:$R$13,3,FALSE)</f>
        <v>9.7062500000000007</v>
      </c>
      <c r="E8" s="11"/>
      <c r="F8" s="15" t="s">
        <v>28</v>
      </c>
      <c r="G8" s="61">
        <f>VLOOKUP(F8,$P$3:$R$13,2,FALSE)</f>
        <v>0</v>
      </c>
      <c r="H8" s="14">
        <f>VLOOKUP(F8,$P$3:$R$13,3,FALSE)</f>
        <v>0</v>
      </c>
      <c r="I8" s="11"/>
      <c r="J8" s="15" t="s">
        <v>17</v>
      </c>
      <c r="K8" s="61">
        <f>VLOOKUP(J8,$P$3:$R$13,2,FALSE)</f>
        <v>13</v>
      </c>
      <c r="L8" s="14">
        <f>VLOOKUP(J8,$P$3:$R$13,3,FALSE)</f>
        <v>9.31</v>
      </c>
      <c r="M8" s="11"/>
      <c r="N8" s="12"/>
      <c r="P8" t="s">
        <v>29</v>
      </c>
      <c r="Q8" s="57">
        <f>Auswertung!I16</f>
        <v>0</v>
      </c>
      <c r="R8" s="1">
        <f>Auswertung!H16</f>
        <v>0</v>
      </c>
    </row>
    <row r="9" spans="1:18" x14ac:dyDescent="0.25">
      <c r="B9" s="13" t="s">
        <v>53</v>
      </c>
      <c r="C9" s="61">
        <f>VLOOKUP(B9,$P$3:$R$13,2,FALSE)</f>
        <v>0</v>
      </c>
      <c r="D9" s="14">
        <f>VLOOKUP(B9,$P$3:$R$13,3,FALSE)</f>
        <v>0</v>
      </c>
      <c r="E9" s="11"/>
      <c r="F9" s="15" t="s">
        <v>53</v>
      </c>
      <c r="G9" s="61">
        <f>VLOOKUP(F9,$P$3:$R$13,2,FALSE)</f>
        <v>0</v>
      </c>
      <c r="H9" s="14">
        <f>VLOOKUP(F9,$P$3:$R$13,3,FALSE)</f>
        <v>0</v>
      </c>
      <c r="I9" s="11"/>
      <c r="J9" s="15" t="s">
        <v>53</v>
      </c>
      <c r="K9" s="61">
        <f>VLOOKUP(J9,$P$3:$R$13,2,FALSE)</f>
        <v>0</v>
      </c>
      <c r="L9" s="14">
        <f>VLOOKUP(J9,$P$3:$R$13,3,FALSE)</f>
        <v>0</v>
      </c>
      <c r="M9" s="11"/>
      <c r="N9" s="12"/>
      <c r="P9" t="s">
        <v>17</v>
      </c>
      <c r="Q9" s="57">
        <f>Auswertung!N37</f>
        <v>13</v>
      </c>
      <c r="R9" s="1">
        <f>Auswertung!M37</f>
        <v>9.31</v>
      </c>
    </row>
    <row r="10" spans="1:18" x14ac:dyDescent="0.25">
      <c r="B10" s="10"/>
      <c r="C10" s="11"/>
      <c r="D10" s="16"/>
      <c r="E10" s="11"/>
      <c r="F10" s="23"/>
      <c r="G10" s="23"/>
      <c r="H10" s="14"/>
      <c r="I10" s="11"/>
      <c r="J10" s="15"/>
      <c r="K10" s="23"/>
      <c r="L10" s="14"/>
      <c r="M10" s="11"/>
      <c r="N10" s="12"/>
      <c r="P10" t="s">
        <v>27</v>
      </c>
      <c r="Q10" s="57" t="e">
        <f>Auswertung!#REF!</f>
        <v>#REF!</v>
      </c>
      <c r="R10" s="1" t="e">
        <f>Auswertung!#REF!</f>
        <v>#REF!</v>
      </c>
    </row>
    <row r="11" spans="1:18" x14ac:dyDescent="0.25">
      <c r="B11" s="10"/>
      <c r="C11" s="11"/>
      <c r="D11" s="16"/>
      <c r="E11" s="11"/>
      <c r="F11" s="11"/>
      <c r="G11" s="11"/>
      <c r="H11" s="16"/>
      <c r="I11" s="11"/>
      <c r="J11" s="11"/>
      <c r="K11" s="11"/>
      <c r="L11" s="16"/>
      <c r="M11" s="11"/>
      <c r="N11" s="12"/>
      <c r="P11" t="s">
        <v>104</v>
      </c>
      <c r="Q11" s="57" t="e">
        <f>Auswertung!#REF!</f>
        <v>#REF!</v>
      </c>
      <c r="R11" s="1" t="e">
        <f>Auswertung!#REF!</f>
        <v>#REF!</v>
      </c>
    </row>
    <row r="12" spans="1:18" x14ac:dyDescent="0.25">
      <c r="B12" s="10"/>
      <c r="C12" s="17" t="s">
        <v>34</v>
      </c>
      <c r="D12" s="23">
        <f>SUM(C6:C9)</f>
        <v>28</v>
      </c>
      <c r="E12" s="11"/>
      <c r="F12" s="11"/>
      <c r="G12" s="17" t="s">
        <v>34</v>
      </c>
      <c r="H12" s="11">
        <f>SUM(G6:G9)</f>
        <v>6</v>
      </c>
      <c r="I12" s="11"/>
      <c r="J12" s="11"/>
      <c r="K12" s="17" t="s">
        <v>34</v>
      </c>
      <c r="L12" s="11" t="e">
        <f>SUM(K6:K9)</f>
        <v>#REF!</v>
      </c>
      <c r="M12" s="11" t="e">
        <f>SUM(D12:L12)</f>
        <v>#REF!</v>
      </c>
      <c r="N12" s="12"/>
      <c r="P12" t="s">
        <v>28</v>
      </c>
      <c r="Q12" s="57">
        <f>Auswertung!N16</f>
        <v>0</v>
      </c>
      <c r="R12" s="1">
        <f>Auswertung!M16</f>
        <v>0</v>
      </c>
    </row>
    <row r="13" spans="1:18" ht="15.75" thickBot="1" x14ac:dyDescent="0.3">
      <c r="B13" s="18"/>
      <c r="C13" s="19" t="s">
        <v>26</v>
      </c>
      <c r="D13" s="20">
        <f>(C6*D6+C7*D7+C8*D8+C9*D9)/(D12)</f>
        <v>9.274464285714286</v>
      </c>
      <c r="E13" s="21"/>
      <c r="F13" s="21"/>
      <c r="G13" s="19" t="s">
        <v>26</v>
      </c>
      <c r="H13" s="20">
        <f>(G6*H6+G7*H7+G8*H8+G9*H9)/(H12)</f>
        <v>9.7966666666666669</v>
      </c>
      <c r="I13" s="21"/>
      <c r="J13" s="21"/>
      <c r="K13" s="19" t="s">
        <v>26</v>
      </c>
      <c r="L13" s="20" t="e">
        <f>(K6*L6+K7*L7+K8*L8+K9*L9)/(L12)</f>
        <v>#REF!</v>
      </c>
      <c r="M13" s="24" t="s">
        <v>38</v>
      </c>
      <c r="N13" s="22" t="e">
        <f>SUM(D13+H13+L13)</f>
        <v>#REF!</v>
      </c>
      <c r="P13" t="s">
        <v>53</v>
      </c>
      <c r="Q13">
        <v>0</v>
      </c>
      <c r="R13">
        <v>0</v>
      </c>
    </row>
    <row r="14" spans="1:18" ht="6" customHeight="1" x14ac:dyDescent="0.25"/>
    <row r="15" spans="1:18" ht="6" customHeight="1" thickBot="1" x14ac:dyDescent="0.3"/>
    <row r="16" spans="1:18" x14ac:dyDescent="0.25">
      <c r="B16" s="64" t="s">
        <v>36</v>
      </c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/>
    </row>
    <row r="17" spans="2:26" x14ac:dyDescent="0.25"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2"/>
    </row>
    <row r="18" spans="2:26" x14ac:dyDescent="0.25">
      <c r="B18" s="164" t="s">
        <v>21</v>
      </c>
      <c r="C18" s="133"/>
      <c r="D18" s="133"/>
      <c r="E18" s="23"/>
      <c r="F18" s="133" t="s">
        <v>22</v>
      </c>
      <c r="G18" s="133"/>
      <c r="H18" s="133"/>
      <c r="I18" s="23"/>
      <c r="J18" s="133" t="s">
        <v>23</v>
      </c>
      <c r="K18" s="133"/>
      <c r="L18" s="133"/>
      <c r="M18" s="11"/>
      <c r="N18" s="12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2:26" x14ac:dyDescent="0.25">
      <c r="B19" s="13" t="s">
        <v>32</v>
      </c>
      <c r="C19" s="61">
        <f>VLOOKUP(B19,$P$3:$R$13,2,FALSE)</f>
        <v>6</v>
      </c>
      <c r="D19" s="14">
        <f>VLOOKUP(B19,$P$3:$R$13,3,FALSE)</f>
        <v>9.8699999999999992</v>
      </c>
      <c r="E19" s="11"/>
      <c r="F19" s="15" t="s">
        <v>27</v>
      </c>
      <c r="G19" s="61" t="e">
        <f>VLOOKUP(F19,$P$3:$R$13,2,FALSE)</f>
        <v>#REF!</v>
      </c>
      <c r="H19" s="14" t="e">
        <f>VLOOKUP(F19,$P$3:$R$13,3,FALSE)</f>
        <v>#REF!</v>
      </c>
      <c r="I19" s="11"/>
      <c r="J19" s="15" t="s">
        <v>29</v>
      </c>
      <c r="K19" s="61">
        <f>VLOOKUP(J19,$P$3:$R$13,2,FALSE)</f>
        <v>0</v>
      </c>
      <c r="L19" s="14">
        <f>VLOOKUP(J19,$P$3:$R$13,3,FALSE)</f>
        <v>0</v>
      </c>
      <c r="M19" s="11"/>
      <c r="N19" s="12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2:26" x14ac:dyDescent="0.25">
      <c r="B20" s="13" t="s">
        <v>25</v>
      </c>
      <c r="C20" s="61">
        <f>VLOOKUP(B20,$P$3:$R$13,2,FALSE)</f>
        <v>18</v>
      </c>
      <c r="D20" s="14">
        <f>VLOOKUP(B20,$P$3:$R$13,3,FALSE)</f>
        <v>8.98</v>
      </c>
      <c r="E20" s="11"/>
      <c r="F20" s="15" t="s">
        <v>31</v>
      </c>
      <c r="G20" s="61">
        <f>VLOOKUP(F20,$P$3:$R$13,2,FALSE)</f>
        <v>4</v>
      </c>
      <c r="H20" s="14">
        <f>VLOOKUP(F20,$P$3:$R$13,3,FALSE)</f>
        <v>8.8800000000000008</v>
      </c>
      <c r="I20" s="11"/>
      <c r="J20" s="15" t="s">
        <v>17</v>
      </c>
      <c r="K20" s="61">
        <f>VLOOKUP(J20,$P$3:$R$13,2,FALSE)</f>
        <v>13</v>
      </c>
      <c r="L20" s="14">
        <f>VLOOKUP(J20,$P$3:$R$13,3,FALSE)</f>
        <v>9.31</v>
      </c>
      <c r="M20" s="11"/>
      <c r="N20" s="12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2:26" x14ac:dyDescent="0.25">
      <c r="B21" s="13" t="s">
        <v>24</v>
      </c>
      <c r="C21" s="61">
        <f>VLOOKUP(B21,$P$3:$R$13,2,FALSE)</f>
        <v>4</v>
      </c>
      <c r="D21" s="14">
        <f>VLOOKUP(B21,$P$3:$R$13,3,FALSE)</f>
        <v>9.7062500000000007</v>
      </c>
      <c r="E21" s="11"/>
      <c r="F21" s="15" t="s">
        <v>53</v>
      </c>
      <c r="G21" s="61">
        <f>VLOOKUP(F21,$P$3:$R$13,2,FALSE)</f>
        <v>0</v>
      </c>
      <c r="H21" s="14">
        <f>VLOOKUP(F21,$P$3:$R$13,3,FALSE)</f>
        <v>0</v>
      </c>
      <c r="I21" s="11"/>
      <c r="J21" s="15" t="s">
        <v>30</v>
      </c>
      <c r="K21" s="61">
        <f>VLOOKUP(J21,$P$3:$R$13,2,FALSE)</f>
        <v>6</v>
      </c>
      <c r="L21" s="14">
        <f>VLOOKUP(J21,$P$3:$R$13,3,FALSE)</f>
        <v>9.7966666666666669</v>
      </c>
      <c r="M21" s="11"/>
      <c r="N21" s="12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2:26" x14ac:dyDescent="0.25">
      <c r="B22" s="13" t="s">
        <v>53</v>
      </c>
      <c r="C22" s="61">
        <f>VLOOKUP(B22,$P$3:$R$13,2,FALSE)</f>
        <v>0</v>
      </c>
      <c r="D22" s="14">
        <f>VLOOKUP(B22,$P$3:$R$13,3,FALSE)</f>
        <v>0</v>
      </c>
      <c r="E22" s="11"/>
      <c r="F22" s="15" t="s">
        <v>53</v>
      </c>
      <c r="G22" s="61">
        <f>VLOOKUP(F22,$P$3:$R$13,2,FALSE)</f>
        <v>0</v>
      </c>
      <c r="H22" s="14">
        <f>VLOOKUP(F22,$P$3:$R$13,3,FALSE)</f>
        <v>0</v>
      </c>
      <c r="I22" s="11"/>
      <c r="J22" s="15" t="s">
        <v>28</v>
      </c>
      <c r="K22" s="61">
        <f>VLOOKUP(J22,$P$3:$R$13,2,FALSE)</f>
        <v>0</v>
      </c>
      <c r="L22" s="14">
        <f>VLOOKUP(J22,$P$3:$R$13,3,FALSE)</f>
        <v>0</v>
      </c>
      <c r="M22" s="11"/>
      <c r="N22" s="12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2:26" x14ac:dyDescent="0.25">
      <c r="B23" s="10"/>
      <c r="C23" s="11"/>
      <c r="D23" s="16"/>
      <c r="E23" s="11"/>
      <c r="F23" s="23"/>
      <c r="G23" s="23"/>
      <c r="H23" s="14"/>
      <c r="I23" s="11"/>
      <c r="J23" s="15"/>
      <c r="K23" s="23"/>
      <c r="L23" s="14"/>
      <c r="M23" s="11"/>
      <c r="N23" s="12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2:26" x14ac:dyDescent="0.25">
      <c r="B24" s="10"/>
      <c r="C24" s="11"/>
      <c r="D24" s="16"/>
      <c r="E24" s="11"/>
      <c r="F24" s="11"/>
      <c r="G24" s="11"/>
      <c r="H24" s="16"/>
      <c r="I24" s="11"/>
      <c r="J24" s="11"/>
      <c r="K24" s="11"/>
      <c r="L24" s="16"/>
      <c r="M24" s="11"/>
      <c r="N24" s="12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2:26" x14ac:dyDescent="0.25">
      <c r="B25" s="10"/>
      <c r="C25" s="17" t="s">
        <v>34</v>
      </c>
      <c r="D25" s="23">
        <f>SUM(C19:C22)</f>
        <v>28</v>
      </c>
      <c r="E25" s="11"/>
      <c r="F25" s="11"/>
      <c r="G25" s="17" t="s">
        <v>34</v>
      </c>
      <c r="H25" s="11" t="e">
        <f>SUM(G19:G22)</f>
        <v>#REF!</v>
      </c>
      <c r="I25" s="11"/>
      <c r="J25" s="11"/>
      <c r="K25" s="17" t="s">
        <v>34</v>
      </c>
      <c r="L25" s="11">
        <f>SUM(K19:K22)</f>
        <v>19</v>
      </c>
      <c r="M25" s="11" t="e">
        <f>SUM(D25:L25)</f>
        <v>#REF!</v>
      </c>
      <c r="N25" s="12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2:26" ht="15.75" thickBot="1" x14ac:dyDescent="0.3">
      <c r="B26" s="18"/>
      <c r="C26" s="19" t="s">
        <v>26</v>
      </c>
      <c r="D26" s="20">
        <f>(C19*D19+C20*D20+C21*D21+C22*D22)/(D25)</f>
        <v>9.274464285714286</v>
      </c>
      <c r="E26" s="21"/>
      <c r="F26" s="21"/>
      <c r="G26" s="19" t="s">
        <v>26</v>
      </c>
      <c r="H26" s="20" t="e">
        <f>(G19*H19+G20*H20+G21*H21+G22*H22)/(H25)</f>
        <v>#REF!</v>
      </c>
      <c r="I26" s="21"/>
      <c r="J26" s="21"/>
      <c r="K26" s="19" t="s">
        <v>26</v>
      </c>
      <c r="L26" s="20">
        <f>(K19*L19+K20*L20+K21*L21+K22*L22)/(L25)</f>
        <v>9.4636842105263153</v>
      </c>
      <c r="M26" s="24" t="s">
        <v>38</v>
      </c>
      <c r="N26" s="22" t="e">
        <f>SUM(D26+H26+L26)</f>
        <v>#REF!</v>
      </c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2:26" ht="6" customHeight="1" x14ac:dyDescent="0.25"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2:26" ht="6" customHeight="1" thickBot="1" x14ac:dyDescent="0.3"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2:26" x14ac:dyDescent="0.25">
      <c r="B29" s="64" t="s">
        <v>37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6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2:26" x14ac:dyDescent="0.25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9"/>
    </row>
    <row r="31" spans="2:26" x14ac:dyDescent="0.25">
      <c r="B31" s="160" t="s">
        <v>21</v>
      </c>
      <c r="C31" s="161"/>
      <c r="D31" s="161"/>
      <c r="E31" s="82"/>
      <c r="F31" s="161" t="s">
        <v>22</v>
      </c>
      <c r="G31" s="161"/>
      <c r="H31" s="161"/>
      <c r="I31" s="82"/>
      <c r="J31" s="161" t="s">
        <v>23</v>
      </c>
      <c r="K31" s="161"/>
      <c r="L31" s="161"/>
      <c r="M31" s="68"/>
      <c r="N31" s="69"/>
    </row>
    <row r="32" spans="2:26" x14ac:dyDescent="0.25">
      <c r="B32" s="70" t="s">
        <v>32</v>
      </c>
      <c r="C32" s="82">
        <f>VLOOKUP(B32,$P$3:$R$13,2,FALSE)</f>
        <v>6</v>
      </c>
      <c r="D32" s="73">
        <f>VLOOKUP(B32,$P$3:$R$13,3,FALSE)</f>
        <v>9.8699999999999992</v>
      </c>
      <c r="E32" s="68"/>
      <c r="F32" s="71" t="s">
        <v>27</v>
      </c>
      <c r="G32" s="82" t="e">
        <f>VLOOKUP(F32,$P$3:$R$13,2,FALSE)</f>
        <v>#REF!</v>
      </c>
      <c r="H32" s="73" t="e">
        <f>VLOOKUP(F32,$P$3:$R$13,3,FALSE)</f>
        <v>#REF!</v>
      </c>
      <c r="I32" s="68"/>
      <c r="J32" s="71" t="s">
        <v>31</v>
      </c>
      <c r="K32" s="82">
        <f>VLOOKUP(J32,$P$3:$R$13,2,FALSE)</f>
        <v>4</v>
      </c>
      <c r="L32" s="73">
        <f>VLOOKUP(J32,$P$3:$R$13,3,FALSE)</f>
        <v>8.8800000000000008</v>
      </c>
      <c r="M32" s="68"/>
      <c r="N32" s="69"/>
    </row>
    <row r="33" spans="2:14" x14ac:dyDescent="0.25">
      <c r="B33" s="70" t="s">
        <v>25</v>
      </c>
      <c r="C33" s="82">
        <f>VLOOKUP(B33,$P$3:$R$13,2,FALSE)</f>
        <v>18</v>
      </c>
      <c r="D33" s="73">
        <f>VLOOKUP(B33,$P$3:$R$13,3,FALSE)</f>
        <v>8.98</v>
      </c>
      <c r="E33" s="68"/>
      <c r="F33" s="71" t="s">
        <v>29</v>
      </c>
      <c r="G33" s="82">
        <f>VLOOKUP(F33,$P$3:$R$13,2,FALSE)</f>
        <v>0</v>
      </c>
      <c r="H33" s="73">
        <f>VLOOKUP(F33,$P$3:$R$13,3,FALSE)</f>
        <v>0</v>
      </c>
      <c r="I33" s="68"/>
      <c r="J33" s="71" t="s">
        <v>17</v>
      </c>
      <c r="K33" s="82">
        <f>VLOOKUP(J33,$P$3:$R$13,2,FALSE)</f>
        <v>13</v>
      </c>
      <c r="L33" s="73">
        <f>VLOOKUP(J33,$P$3:$R$13,3,FALSE)</f>
        <v>9.31</v>
      </c>
      <c r="M33" s="68"/>
      <c r="N33" s="69"/>
    </row>
    <row r="34" spans="2:14" x14ac:dyDescent="0.25">
      <c r="B34" s="70" t="s">
        <v>24</v>
      </c>
      <c r="C34" s="82">
        <f>VLOOKUP(B34,$P$3:$R$13,2,FALSE)</f>
        <v>4</v>
      </c>
      <c r="D34" s="73">
        <f>VLOOKUP(B34,$P$3:$R$13,3,FALSE)</f>
        <v>9.7062500000000007</v>
      </c>
      <c r="E34" s="68"/>
      <c r="F34" s="71" t="s">
        <v>53</v>
      </c>
      <c r="G34" s="82">
        <f>VLOOKUP(F34,$P$3:$R$13,2,FALSE)</f>
        <v>0</v>
      </c>
      <c r="H34" s="73">
        <f>VLOOKUP(F34,$P$3:$R$13,3,FALSE)</f>
        <v>0</v>
      </c>
      <c r="I34" s="68"/>
      <c r="J34" s="71" t="s">
        <v>30</v>
      </c>
      <c r="K34" s="82">
        <f>VLOOKUP(J34,$P$3:$R$13,2,FALSE)</f>
        <v>6</v>
      </c>
      <c r="L34" s="73">
        <f>VLOOKUP(J34,$P$3:$R$13,3,FALSE)</f>
        <v>9.7966666666666669</v>
      </c>
      <c r="M34" s="68"/>
      <c r="N34" s="69"/>
    </row>
    <row r="35" spans="2:14" x14ac:dyDescent="0.25">
      <c r="B35" s="70" t="s">
        <v>53</v>
      </c>
      <c r="C35" s="82">
        <f>VLOOKUP(B35,$P$3:$R$13,2,FALSE)</f>
        <v>0</v>
      </c>
      <c r="D35" s="73">
        <f>VLOOKUP(B35,$P$3:$R$13,3,FALSE)</f>
        <v>0</v>
      </c>
      <c r="E35" s="68"/>
      <c r="F35" s="71" t="s">
        <v>53</v>
      </c>
      <c r="G35" s="82">
        <f>VLOOKUP(F35,$P$3:$R$13,2,FALSE)</f>
        <v>0</v>
      </c>
      <c r="H35" s="73">
        <f>VLOOKUP(F35,$P$3:$R$13,3,FALSE)</f>
        <v>0</v>
      </c>
      <c r="I35" s="68"/>
      <c r="J35" s="71" t="s">
        <v>28</v>
      </c>
      <c r="K35" s="82">
        <f>VLOOKUP(J35,$P$3:$R$13,2,FALSE)</f>
        <v>0</v>
      </c>
      <c r="L35" s="73">
        <f>VLOOKUP(J35,$P$3:$R$13,3,FALSE)</f>
        <v>0</v>
      </c>
      <c r="M35" s="68"/>
      <c r="N35" s="69"/>
    </row>
    <row r="36" spans="2:14" x14ac:dyDescent="0.25">
      <c r="B36" s="67"/>
      <c r="C36" s="68"/>
      <c r="D36" s="72"/>
      <c r="E36" s="68"/>
      <c r="F36" s="82"/>
      <c r="G36" s="82"/>
      <c r="H36" s="73"/>
      <c r="I36" s="68"/>
      <c r="J36" s="71"/>
      <c r="K36" s="82"/>
      <c r="L36" s="73"/>
      <c r="M36" s="68"/>
      <c r="N36" s="69"/>
    </row>
    <row r="37" spans="2:14" x14ac:dyDescent="0.25">
      <c r="B37" s="67"/>
      <c r="C37" s="68"/>
      <c r="D37" s="72"/>
      <c r="E37" s="68"/>
      <c r="F37" s="68"/>
      <c r="G37" s="68"/>
      <c r="H37" s="72"/>
      <c r="I37" s="68"/>
      <c r="J37" s="68"/>
      <c r="K37" s="68"/>
      <c r="L37" s="72"/>
      <c r="M37" s="68"/>
      <c r="N37" s="69"/>
    </row>
    <row r="38" spans="2:14" x14ac:dyDescent="0.25">
      <c r="B38" s="67"/>
      <c r="C38" s="74" t="s">
        <v>34</v>
      </c>
      <c r="D38" s="82">
        <f>SUM(C32:C35)</f>
        <v>28</v>
      </c>
      <c r="E38" s="68"/>
      <c r="F38" s="68"/>
      <c r="G38" s="74" t="s">
        <v>34</v>
      </c>
      <c r="H38" s="68" t="e">
        <f>SUM(G32:G35)</f>
        <v>#REF!</v>
      </c>
      <c r="I38" s="68"/>
      <c r="J38" s="68"/>
      <c r="K38" s="74" t="s">
        <v>34</v>
      </c>
      <c r="L38" s="68">
        <f>SUM(K32:K35)</f>
        <v>23</v>
      </c>
      <c r="M38" s="68" t="e">
        <f>SUM(D38:L38)</f>
        <v>#REF!</v>
      </c>
      <c r="N38" s="69"/>
    </row>
    <row r="39" spans="2:14" ht="15.75" thickBot="1" x14ac:dyDescent="0.3">
      <c r="B39" s="75"/>
      <c r="C39" s="76" t="s">
        <v>26</v>
      </c>
      <c r="D39" s="77">
        <f>(C32*D32+C33*D33+C34*D34+C35*D35)/(D38)</f>
        <v>9.274464285714286</v>
      </c>
      <c r="E39" s="78"/>
      <c r="F39" s="78"/>
      <c r="G39" s="76" t="s">
        <v>26</v>
      </c>
      <c r="H39" s="77" t="e">
        <f>(G32*H32+G33*H33+G34*H34+G35*H35)/(H38)</f>
        <v>#REF!</v>
      </c>
      <c r="I39" s="78"/>
      <c r="J39" s="78"/>
      <c r="K39" s="76" t="s">
        <v>26</v>
      </c>
      <c r="L39" s="77">
        <f>(K32*L32+K33*L33+K34*L34+K35*L35)/(L38)</f>
        <v>9.3621739130434793</v>
      </c>
      <c r="M39" s="79" t="s">
        <v>38</v>
      </c>
      <c r="N39" s="80" t="e">
        <f>SUM(D39+H39+L39)</f>
        <v>#REF!</v>
      </c>
    </row>
    <row r="40" spans="2:14" ht="6" customHeight="1" x14ac:dyDescent="0.25"/>
    <row r="41" spans="2:14" ht="6" customHeight="1" thickBot="1" x14ac:dyDescent="0.3"/>
    <row r="42" spans="2:14" x14ac:dyDescent="0.25">
      <c r="B42" s="64" t="s">
        <v>54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6"/>
    </row>
    <row r="43" spans="2:14" x14ac:dyDescent="0.25">
      <c r="B43" s="83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</row>
    <row r="44" spans="2:14" x14ac:dyDescent="0.25">
      <c r="B44" s="162" t="s">
        <v>21</v>
      </c>
      <c r="C44" s="163"/>
      <c r="D44" s="163"/>
      <c r="E44" s="86"/>
      <c r="F44" s="163" t="s">
        <v>22</v>
      </c>
      <c r="G44" s="163"/>
      <c r="H44" s="163"/>
      <c r="I44" s="86"/>
      <c r="J44" s="163" t="s">
        <v>23</v>
      </c>
      <c r="K44" s="163"/>
      <c r="L44" s="163"/>
      <c r="M44" s="84"/>
      <c r="N44" s="85"/>
    </row>
    <row r="45" spans="2:14" x14ac:dyDescent="0.25">
      <c r="B45" s="87" t="s">
        <v>32</v>
      </c>
      <c r="C45" s="86">
        <f>VLOOKUP(B45,$P$3:$R$13,2,FALSE)</f>
        <v>6</v>
      </c>
      <c r="D45" s="88">
        <f>VLOOKUP(B45,$P$3:$R$13,3,FALSE)</f>
        <v>9.8699999999999992</v>
      </c>
      <c r="E45" s="84"/>
      <c r="F45" s="89" t="s">
        <v>27</v>
      </c>
      <c r="G45" s="86" t="e">
        <f>VLOOKUP(F45,$P$3:$R$13,2,FALSE)</f>
        <v>#REF!</v>
      </c>
      <c r="H45" s="88" t="e">
        <f>VLOOKUP(F45,$P$3:$R$13,3,FALSE)</f>
        <v>#REF!</v>
      </c>
      <c r="I45" s="84"/>
      <c r="J45" s="89" t="s">
        <v>31</v>
      </c>
      <c r="K45" s="86">
        <f>VLOOKUP(J45,$P$3:$R$13,2,FALSE)</f>
        <v>4</v>
      </c>
      <c r="L45" s="88">
        <f>VLOOKUP(J45,$P$3:$R$13,3,FALSE)</f>
        <v>8.8800000000000008</v>
      </c>
      <c r="M45" s="84"/>
      <c r="N45" s="85"/>
    </row>
    <row r="46" spans="2:14" x14ac:dyDescent="0.25">
      <c r="B46" s="87" t="s">
        <v>25</v>
      </c>
      <c r="C46" s="86">
        <f>VLOOKUP(B46,$P$3:$R$13,2,FALSE)</f>
        <v>18</v>
      </c>
      <c r="D46" s="88">
        <f>VLOOKUP(B46,$P$3:$R$13,3,FALSE)</f>
        <v>8.98</v>
      </c>
      <c r="E46" s="84"/>
      <c r="F46" s="89" t="s">
        <v>29</v>
      </c>
      <c r="G46" s="86">
        <f>VLOOKUP(F46,$P$3:$R$13,2,FALSE)</f>
        <v>0</v>
      </c>
      <c r="H46" s="88">
        <f>VLOOKUP(F46,$P$3:$R$13,3,FALSE)</f>
        <v>0</v>
      </c>
      <c r="I46" s="84"/>
      <c r="J46" s="89" t="s">
        <v>30</v>
      </c>
      <c r="K46" s="86">
        <f>VLOOKUP(J46,$P$3:$R$13,2,FALSE)</f>
        <v>6</v>
      </c>
      <c r="L46" s="88">
        <f>VLOOKUP(J46,$P$3:$R$13,3,FALSE)</f>
        <v>9.7966666666666669</v>
      </c>
      <c r="M46" s="84"/>
      <c r="N46" s="85"/>
    </row>
    <row r="47" spans="2:14" x14ac:dyDescent="0.25">
      <c r="B47" s="87" t="s">
        <v>24</v>
      </c>
      <c r="C47" s="86">
        <f>VLOOKUP(B47,$P$3:$R$13,2,FALSE)</f>
        <v>4</v>
      </c>
      <c r="D47" s="88">
        <f>VLOOKUP(B47,$P$3:$R$13,3,FALSE)</f>
        <v>9.7062500000000007</v>
      </c>
      <c r="E47" s="84"/>
      <c r="F47" s="89" t="s">
        <v>53</v>
      </c>
      <c r="G47" s="86">
        <f>VLOOKUP(F47,$P$3:$R$13,2,FALSE)</f>
        <v>0</v>
      </c>
      <c r="H47" s="88">
        <f>VLOOKUP(F47,$P$3:$R$13,3,FALSE)</f>
        <v>0</v>
      </c>
      <c r="I47" s="84"/>
      <c r="J47" s="89" t="s">
        <v>28</v>
      </c>
      <c r="K47" s="86">
        <f>VLOOKUP(J47,$P$3:$R$13,2,FALSE)</f>
        <v>0</v>
      </c>
      <c r="L47" s="88">
        <f>VLOOKUP(J47,$P$3:$R$13,3,FALSE)</f>
        <v>0</v>
      </c>
      <c r="M47" s="84"/>
      <c r="N47" s="85"/>
    </row>
    <row r="48" spans="2:14" x14ac:dyDescent="0.25">
      <c r="B48" s="87" t="s">
        <v>17</v>
      </c>
      <c r="C48" s="86">
        <f>VLOOKUP(B48,$P$3:$R$13,2,FALSE)</f>
        <v>13</v>
      </c>
      <c r="D48" s="88">
        <f>VLOOKUP(B48,$P$3:$R$13,3,FALSE)</f>
        <v>9.31</v>
      </c>
      <c r="E48" s="84"/>
      <c r="F48" s="89" t="s">
        <v>53</v>
      </c>
      <c r="G48" s="86">
        <f>VLOOKUP(F48,$P$3:$R$13,2,FALSE)</f>
        <v>0</v>
      </c>
      <c r="H48" s="88">
        <f>VLOOKUP(F48,$P$3:$R$13,3,FALSE)</f>
        <v>0</v>
      </c>
      <c r="I48" s="84"/>
      <c r="J48" s="89" t="s">
        <v>53</v>
      </c>
      <c r="K48" s="86">
        <f>VLOOKUP(J48,$P$3:$R$13,2,FALSE)</f>
        <v>0</v>
      </c>
      <c r="L48" s="88">
        <f>VLOOKUP(J48,$P$3:$R$13,3,FALSE)</f>
        <v>0</v>
      </c>
      <c r="M48" s="84"/>
      <c r="N48" s="85"/>
    </row>
    <row r="49" spans="2:14" x14ac:dyDescent="0.25">
      <c r="B49" s="83"/>
      <c r="C49" s="84"/>
      <c r="D49" s="90"/>
      <c r="E49" s="84"/>
      <c r="F49" s="86"/>
      <c r="G49" s="86"/>
      <c r="H49" s="88"/>
      <c r="I49" s="84"/>
      <c r="J49" s="89"/>
      <c r="K49" s="86"/>
      <c r="L49" s="88"/>
      <c r="M49" s="84"/>
      <c r="N49" s="85"/>
    </row>
    <row r="50" spans="2:14" x14ac:dyDescent="0.25">
      <c r="B50" s="83"/>
      <c r="C50" s="84"/>
      <c r="D50" s="90"/>
      <c r="E50" s="84"/>
      <c r="F50" s="84"/>
      <c r="G50" s="84"/>
      <c r="H50" s="90"/>
      <c r="I50" s="84"/>
      <c r="J50" s="84"/>
      <c r="K50" s="84"/>
      <c r="L50" s="90"/>
      <c r="M50" s="84"/>
      <c r="N50" s="85"/>
    </row>
    <row r="51" spans="2:14" x14ac:dyDescent="0.25">
      <c r="B51" s="83"/>
      <c r="C51" s="91" t="s">
        <v>34</v>
      </c>
      <c r="D51" s="86">
        <f>SUM(C45:C48)</f>
        <v>41</v>
      </c>
      <c r="E51" s="84"/>
      <c r="F51" s="84"/>
      <c r="G51" s="91" t="s">
        <v>34</v>
      </c>
      <c r="H51" s="84" t="e">
        <f>SUM(G45:G48)</f>
        <v>#REF!</v>
      </c>
      <c r="I51" s="84"/>
      <c r="J51" s="84"/>
      <c r="K51" s="91" t="s">
        <v>34</v>
      </c>
      <c r="L51" s="84">
        <f>SUM(K45:K48)</f>
        <v>10</v>
      </c>
      <c r="M51" s="84" t="e">
        <f>SUM(D51:L51)</f>
        <v>#REF!</v>
      </c>
      <c r="N51" s="85"/>
    </row>
    <row r="52" spans="2:14" ht="15.75" thickBot="1" x14ac:dyDescent="0.3">
      <c r="B52" s="92"/>
      <c r="C52" s="93" t="s">
        <v>26</v>
      </c>
      <c r="D52" s="94">
        <f>(C45*D45+C46*D46+C47*D47+C48*D48)/(D51)</f>
        <v>9.2857317073170744</v>
      </c>
      <c r="E52" s="95"/>
      <c r="F52" s="95"/>
      <c r="G52" s="93" t="s">
        <v>26</v>
      </c>
      <c r="H52" s="94" t="e">
        <f>(G45*H45+G46*H46+G47*H47+G48*H48)/(H51)</f>
        <v>#REF!</v>
      </c>
      <c r="I52" s="95"/>
      <c r="J52" s="95"/>
      <c r="K52" s="93" t="s">
        <v>26</v>
      </c>
      <c r="L52" s="94">
        <f>(K45*L45+K46*L46+K47*L47+K48*L48)/(L51)</f>
        <v>9.4300000000000015</v>
      </c>
      <c r="M52" s="96" t="s">
        <v>38</v>
      </c>
      <c r="N52" s="97" t="e">
        <f>SUM(D52+H52+L52)</f>
        <v>#REF!</v>
      </c>
    </row>
    <row r="53" spans="2:14" ht="6" customHeight="1" x14ac:dyDescent="0.25"/>
    <row r="54" spans="2:14" ht="6" customHeight="1" thickBot="1" x14ac:dyDescent="0.3"/>
    <row r="55" spans="2:14" x14ac:dyDescent="0.25">
      <c r="B55" s="64" t="s">
        <v>105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6"/>
    </row>
    <row r="56" spans="2:14" x14ac:dyDescent="0.25">
      <c r="B56" s="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2"/>
    </row>
    <row r="57" spans="2:14" x14ac:dyDescent="0.25">
      <c r="B57" s="164" t="s">
        <v>21</v>
      </c>
      <c r="C57" s="133"/>
      <c r="D57" s="133"/>
      <c r="E57" s="61"/>
      <c r="F57" s="133" t="s">
        <v>22</v>
      </c>
      <c r="G57" s="133"/>
      <c r="H57" s="133"/>
      <c r="I57" s="61"/>
      <c r="J57" s="133" t="s">
        <v>23</v>
      </c>
      <c r="K57" s="133"/>
      <c r="L57" s="133"/>
      <c r="M57" s="11"/>
      <c r="N57" s="12"/>
    </row>
    <row r="58" spans="2:14" x14ac:dyDescent="0.25">
      <c r="B58" s="13" t="s">
        <v>53</v>
      </c>
      <c r="C58" s="61">
        <f>VLOOKUP(B58,$P$3:$R$13,2,FALSE)</f>
        <v>0</v>
      </c>
      <c r="D58" s="14">
        <f>VLOOKUP(B58,$P$3:$R$13,3,FALSE)</f>
        <v>0</v>
      </c>
      <c r="E58" s="11"/>
      <c r="F58" s="15" t="s">
        <v>28</v>
      </c>
      <c r="G58" s="61">
        <f>VLOOKUP(F58,$P$3:$R$13,2,FALSE)</f>
        <v>0</v>
      </c>
      <c r="H58" s="14">
        <f>VLOOKUP(F58,$P$3:$R$13,3,FALSE)</f>
        <v>0</v>
      </c>
      <c r="I58" s="11"/>
      <c r="J58" s="15" t="s">
        <v>24</v>
      </c>
      <c r="K58" s="61">
        <f>VLOOKUP(J58,$P$3:$R$13,2,FALSE)</f>
        <v>4</v>
      </c>
      <c r="L58" s="14">
        <f>VLOOKUP(J58,$P$3:$R$13,3,FALSE)</f>
        <v>9.7062500000000007</v>
      </c>
      <c r="M58" s="11"/>
      <c r="N58" s="12"/>
    </row>
    <row r="59" spans="2:14" x14ac:dyDescent="0.25">
      <c r="B59" s="13" t="s">
        <v>25</v>
      </c>
      <c r="C59" s="61">
        <f>VLOOKUP(B59,$P$3:$R$13,2,FALSE)</f>
        <v>18</v>
      </c>
      <c r="D59" s="14">
        <f>VLOOKUP(B59,$P$3:$R$13,3,FALSE)</f>
        <v>8.98</v>
      </c>
      <c r="E59" s="11"/>
      <c r="F59" s="15" t="s">
        <v>29</v>
      </c>
      <c r="G59" s="61">
        <f>VLOOKUP(F59,$P$3:$R$13,2,FALSE)</f>
        <v>0</v>
      </c>
      <c r="H59" s="14">
        <f>VLOOKUP(F59,$P$3:$R$13,3,FALSE)</f>
        <v>0</v>
      </c>
      <c r="I59" s="11"/>
      <c r="J59" s="15" t="s">
        <v>31</v>
      </c>
      <c r="K59" s="61">
        <f>VLOOKUP(J59,$P$3:$R$13,2,FALSE)</f>
        <v>4</v>
      </c>
      <c r="L59" s="14">
        <f>VLOOKUP(J59,$P$3:$R$13,3,FALSE)</f>
        <v>8.8800000000000008</v>
      </c>
      <c r="M59" s="11"/>
      <c r="N59" s="12"/>
    </row>
    <row r="60" spans="2:14" x14ac:dyDescent="0.25">
      <c r="B60" s="13" t="s">
        <v>32</v>
      </c>
      <c r="C60" s="61">
        <f>VLOOKUP(B60,$P$3:$R$13,2,FALSE)</f>
        <v>6</v>
      </c>
      <c r="D60" s="14">
        <f>VLOOKUP(B60,$P$3:$R$13,3,FALSE)</f>
        <v>9.8699999999999992</v>
      </c>
      <c r="E60" s="11"/>
      <c r="F60" s="15" t="s">
        <v>30</v>
      </c>
      <c r="G60" s="61">
        <f>VLOOKUP(F60,$P$3:$R$13,2,FALSE)</f>
        <v>6</v>
      </c>
      <c r="H60" s="14">
        <f>VLOOKUP(F60,$P$3:$R$13,3,FALSE)</f>
        <v>9.7966666666666669</v>
      </c>
      <c r="I60" s="11"/>
      <c r="J60" s="15" t="s">
        <v>17</v>
      </c>
      <c r="K60" s="61">
        <f>VLOOKUP(J60,$P$3:$R$13,2,FALSE)</f>
        <v>13</v>
      </c>
      <c r="L60" s="14">
        <f>VLOOKUP(J60,$P$3:$R$13,3,FALSE)</f>
        <v>9.31</v>
      </c>
      <c r="M60" s="11"/>
      <c r="N60" s="12"/>
    </row>
    <row r="61" spans="2:14" x14ac:dyDescent="0.25">
      <c r="B61" s="13" t="s">
        <v>53</v>
      </c>
      <c r="C61" s="61">
        <f>VLOOKUP(B61,$P$3:$R$13,2,FALSE)</f>
        <v>0</v>
      </c>
      <c r="D61" s="14">
        <f>VLOOKUP(B61,$P$3:$R$13,3,FALSE)</f>
        <v>0</v>
      </c>
      <c r="E61" s="11"/>
      <c r="F61" s="15" t="s">
        <v>53</v>
      </c>
      <c r="G61" s="61">
        <f>VLOOKUP(F61,$P$3:$R$13,2,FALSE)</f>
        <v>0</v>
      </c>
      <c r="H61" s="14">
        <f>VLOOKUP(F61,$P$3:$R$13,3,FALSE)</f>
        <v>0</v>
      </c>
      <c r="I61" s="11"/>
      <c r="J61" s="15" t="s">
        <v>27</v>
      </c>
      <c r="K61" s="61" t="e">
        <f>VLOOKUP(J61,$P$3:$R$13,2,FALSE)</f>
        <v>#REF!</v>
      </c>
      <c r="L61" s="14" t="e">
        <f>VLOOKUP(J61,$P$3:$R$13,3,FALSE)</f>
        <v>#REF!</v>
      </c>
      <c r="M61" s="11"/>
      <c r="N61" s="12"/>
    </row>
    <row r="62" spans="2:14" x14ac:dyDescent="0.25">
      <c r="B62" s="10"/>
      <c r="C62" s="11"/>
      <c r="D62" s="16"/>
      <c r="E62" s="11"/>
      <c r="F62" s="61"/>
      <c r="G62" s="61"/>
      <c r="H62" s="14"/>
      <c r="I62" s="11"/>
      <c r="J62" s="15"/>
      <c r="K62" s="61"/>
      <c r="L62" s="14"/>
      <c r="M62" s="11"/>
      <c r="N62" s="12"/>
    </row>
    <row r="63" spans="2:14" x14ac:dyDescent="0.25">
      <c r="B63" s="10"/>
      <c r="C63" s="11"/>
      <c r="D63" s="16"/>
      <c r="E63" s="11"/>
      <c r="F63" s="11"/>
      <c r="G63" s="11"/>
      <c r="H63" s="16"/>
      <c r="I63" s="11"/>
      <c r="J63" s="11"/>
      <c r="K63" s="11"/>
      <c r="L63" s="16"/>
      <c r="M63" s="11"/>
      <c r="N63" s="12"/>
    </row>
    <row r="64" spans="2:14" x14ac:dyDescent="0.25">
      <c r="B64" s="10"/>
      <c r="C64" s="17" t="s">
        <v>34</v>
      </c>
      <c r="D64" s="61">
        <f>SUM(C58:C61)</f>
        <v>24</v>
      </c>
      <c r="E64" s="11"/>
      <c r="F64" s="11"/>
      <c r="G64" s="17" t="s">
        <v>34</v>
      </c>
      <c r="H64" s="11">
        <f>SUM(G58:G61)</f>
        <v>6</v>
      </c>
      <c r="I64" s="11"/>
      <c r="J64" s="11"/>
      <c r="K64" s="17" t="s">
        <v>34</v>
      </c>
      <c r="L64" s="11" t="e">
        <f>SUM(K58:K61)</f>
        <v>#REF!</v>
      </c>
      <c r="M64" s="11" t="e">
        <f>SUM(D64:L64)</f>
        <v>#REF!</v>
      </c>
      <c r="N64" s="12"/>
    </row>
    <row r="65" spans="2:14" ht="15.75" thickBot="1" x14ac:dyDescent="0.3">
      <c r="B65" s="18"/>
      <c r="C65" s="19" t="s">
        <v>26</v>
      </c>
      <c r="D65" s="20">
        <f>(C58*D58+C59*D59+C60*D60+C61*D61)/(D64)</f>
        <v>9.2025000000000006</v>
      </c>
      <c r="E65" s="21"/>
      <c r="F65" s="21"/>
      <c r="G65" s="19" t="s">
        <v>26</v>
      </c>
      <c r="H65" s="20">
        <f>(G58*H58+G59*H59+G60*H60+G61*H61)/(H64)</f>
        <v>9.7966666666666669</v>
      </c>
      <c r="I65" s="21"/>
      <c r="J65" s="21"/>
      <c r="K65" s="19" t="s">
        <v>26</v>
      </c>
      <c r="L65" s="20" t="e">
        <f>(K58*L58+K59*L59+K60*L60+K61*L61)/(L64)</f>
        <v>#REF!</v>
      </c>
      <c r="M65" s="24" t="s">
        <v>38</v>
      </c>
      <c r="N65" s="22" t="e">
        <f>SUM(D65+H65+L65)</f>
        <v>#REF!</v>
      </c>
    </row>
    <row r="66" spans="2:14" ht="6" customHeight="1" x14ac:dyDescent="0.25"/>
    <row r="67" spans="2:14" ht="6" customHeight="1" thickBot="1" x14ac:dyDescent="0.3"/>
    <row r="68" spans="2:14" x14ac:dyDescent="0.25">
      <c r="B68" s="64" t="s">
        <v>106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6"/>
    </row>
    <row r="69" spans="2:14" x14ac:dyDescent="0.25">
      <c r="B69" s="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2:14" x14ac:dyDescent="0.25">
      <c r="B70" s="164" t="s">
        <v>21</v>
      </c>
      <c r="C70" s="133"/>
      <c r="D70" s="133"/>
      <c r="E70" s="62"/>
      <c r="F70" s="133" t="s">
        <v>22</v>
      </c>
      <c r="G70" s="133"/>
      <c r="H70" s="133"/>
      <c r="I70" s="62"/>
      <c r="J70" s="133" t="s">
        <v>23</v>
      </c>
      <c r="K70" s="133"/>
      <c r="L70" s="133"/>
      <c r="M70" s="11"/>
      <c r="N70" s="12"/>
    </row>
    <row r="71" spans="2:14" x14ac:dyDescent="0.25">
      <c r="B71" s="13" t="s">
        <v>28</v>
      </c>
      <c r="C71" s="62">
        <f>VLOOKUP(B71,$P$3:$R$13,2,FALSE)</f>
        <v>0</v>
      </c>
      <c r="D71" s="14">
        <f>VLOOKUP(B71,$P$3:$R$13,3,FALSE)</f>
        <v>0</v>
      </c>
      <c r="E71" s="11"/>
      <c r="F71" s="15" t="s">
        <v>53</v>
      </c>
      <c r="G71" s="62">
        <f>VLOOKUP(F71,$P$3:$R$13,2,FALSE)</f>
        <v>0</v>
      </c>
      <c r="H71" s="14">
        <f>VLOOKUP(F71,$P$3:$R$13,3,FALSE)</f>
        <v>0</v>
      </c>
      <c r="I71" s="11"/>
      <c r="J71" s="15" t="s">
        <v>24</v>
      </c>
      <c r="K71" s="62">
        <f>VLOOKUP(J71,$P$3:$R$13,2,FALSE)</f>
        <v>4</v>
      </c>
      <c r="L71" s="14">
        <f>VLOOKUP(J71,$P$3:$R$13,3,FALSE)</f>
        <v>9.7062500000000007</v>
      </c>
      <c r="M71" s="11"/>
      <c r="N71" s="12"/>
    </row>
    <row r="72" spans="2:14" x14ac:dyDescent="0.25">
      <c r="B72" s="13" t="s">
        <v>25</v>
      </c>
      <c r="C72" s="62">
        <f>VLOOKUP(B72,$P$3:$R$13,2,FALSE)</f>
        <v>18</v>
      </c>
      <c r="D72" s="14">
        <f>VLOOKUP(B72,$P$3:$R$13,3,FALSE)</f>
        <v>8.98</v>
      </c>
      <c r="E72" s="11"/>
      <c r="F72" s="15" t="s">
        <v>29</v>
      </c>
      <c r="G72" s="62">
        <f>VLOOKUP(F72,$P$3:$R$13,2,FALSE)</f>
        <v>0</v>
      </c>
      <c r="H72" s="14">
        <f>VLOOKUP(F72,$P$3:$R$13,3,FALSE)</f>
        <v>0</v>
      </c>
      <c r="I72" s="11"/>
      <c r="J72" s="15" t="s">
        <v>31</v>
      </c>
      <c r="K72" s="62">
        <f>VLOOKUP(J72,$P$3:$R$13,2,FALSE)</f>
        <v>4</v>
      </c>
      <c r="L72" s="14">
        <f>VLOOKUP(J72,$P$3:$R$13,3,FALSE)</f>
        <v>8.8800000000000008</v>
      </c>
      <c r="M72" s="11"/>
      <c r="N72" s="12"/>
    </row>
    <row r="73" spans="2:14" x14ac:dyDescent="0.25">
      <c r="B73" s="13" t="s">
        <v>32</v>
      </c>
      <c r="C73" s="62">
        <f>VLOOKUP(B73,$P$3:$R$13,2,FALSE)</f>
        <v>6</v>
      </c>
      <c r="D73" s="14">
        <f>VLOOKUP(B73,$P$3:$R$13,3,FALSE)</f>
        <v>9.8699999999999992</v>
      </c>
      <c r="E73" s="11"/>
      <c r="F73" s="15" t="s">
        <v>30</v>
      </c>
      <c r="G73" s="62">
        <f>VLOOKUP(F73,$P$3:$R$13,2,FALSE)</f>
        <v>6</v>
      </c>
      <c r="H73" s="14">
        <f>VLOOKUP(F73,$P$3:$R$13,3,FALSE)</f>
        <v>9.7966666666666669</v>
      </c>
      <c r="I73" s="11"/>
      <c r="J73" s="15" t="s">
        <v>17</v>
      </c>
      <c r="K73" s="62">
        <f>VLOOKUP(J73,$P$3:$R$13,2,FALSE)</f>
        <v>13</v>
      </c>
      <c r="L73" s="14">
        <f>VLOOKUP(J73,$P$3:$R$13,3,FALSE)</f>
        <v>9.31</v>
      </c>
      <c r="M73" s="11"/>
      <c r="N73" s="12"/>
    </row>
    <row r="74" spans="2:14" x14ac:dyDescent="0.25">
      <c r="B74" s="13" t="s">
        <v>53</v>
      </c>
      <c r="C74" s="62">
        <f>VLOOKUP(B74,$P$3:$R$13,2,FALSE)</f>
        <v>0</v>
      </c>
      <c r="D74" s="14">
        <f>VLOOKUP(B74,$P$3:$R$13,3,FALSE)</f>
        <v>0</v>
      </c>
      <c r="E74" s="11"/>
      <c r="F74" s="15" t="s">
        <v>53</v>
      </c>
      <c r="G74" s="62">
        <f>VLOOKUP(F74,$P$3:$R$13,2,FALSE)</f>
        <v>0</v>
      </c>
      <c r="H74" s="14">
        <f>VLOOKUP(F74,$P$3:$R$13,3,FALSE)</f>
        <v>0</v>
      </c>
      <c r="I74" s="11"/>
      <c r="J74" s="15" t="s">
        <v>27</v>
      </c>
      <c r="K74" s="62" t="e">
        <f>VLOOKUP(J74,$P$3:$R$13,2,FALSE)</f>
        <v>#REF!</v>
      </c>
      <c r="L74" s="14" t="e">
        <f>VLOOKUP(J74,$P$3:$R$13,3,FALSE)</f>
        <v>#REF!</v>
      </c>
      <c r="M74" s="11"/>
      <c r="N74" s="12"/>
    </row>
    <row r="75" spans="2:14" x14ac:dyDescent="0.25">
      <c r="B75" s="10"/>
      <c r="C75" s="11"/>
      <c r="D75" s="16"/>
      <c r="E75" s="11"/>
      <c r="F75" s="62"/>
      <c r="G75" s="62"/>
      <c r="H75" s="14"/>
      <c r="I75" s="11"/>
      <c r="J75" s="15"/>
      <c r="K75" s="62"/>
      <c r="L75" s="14"/>
      <c r="M75" s="11"/>
      <c r="N75" s="12"/>
    </row>
    <row r="76" spans="2:14" x14ac:dyDescent="0.25">
      <c r="B76" s="10"/>
      <c r="C76" s="11"/>
      <c r="D76" s="16"/>
      <c r="E76" s="11"/>
      <c r="F76" s="11"/>
      <c r="G76" s="11"/>
      <c r="H76" s="16"/>
      <c r="I76" s="11"/>
      <c r="J76" s="11"/>
      <c r="K76" s="11"/>
      <c r="L76" s="16"/>
      <c r="M76" s="11"/>
      <c r="N76" s="12"/>
    </row>
    <row r="77" spans="2:14" x14ac:dyDescent="0.25">
      <c r="B77" s="10"/>
      <c r="C77" s="17" t="s">
        <v>34</v>
      </c>
      <c r="D77" s="62">
        <f>SUM(C71:C74)</f>
        <v>24</v>
      </c>
      <c r="E77" s="11"/>
      <c r="F77" s="11"/>
      <c r="G77" s="17" t="s">
        <v>34</v>
      </c>
      <c r="H77" s="11">
        <f>SUM(G71:G74)</f>
        <v>6</v>
      </c>
      <c r="I77" s="11"/>
      <c r="J77" s="11"/>
      <c r="K77" s="17" t="s">
        <v>34</v>
      </c>
      <c r="L77" s="11" t="e">
        <f>SUM(K71:K74)</f>
        <v>#REF!</v>
      </c>
      <c r="M77" s="11" t="e">
        <f>SUM(D77:L77)</f>
        <v>#REF!</v>
      </c>
      <c r="N77" s="12"/>
    </row>
    <row r="78" spans="2:14" ht="15.75" thickBot="1" x14ac:dyDescent="0.3">
      <c r="B78" s="18"/>
      <c r="C78" s="19" t="s">
        <v>26</v>
      </c>
      <c r="D78" s="20">
        <f>(C71*D71+C72*D72+C73*D73+C74*D74)/(D77)</f>
        <v>9.2025000000000006</v>
      </c>
      <c r="E78" s="21"/>
      <c r="F78" s="21"/>
      <c r="G78" s="19" t="s">
        <v>26</v>
      </c>
      <c r="H78" s="20">
        <f>(G71*H71+G72*H72+G73*H73+G74*H74)/(H77)</f>
        <v>9.7966666666666669</v>
      </c>
      <c r="I78" s="21"/>
      <c r="J78" s="21"/>
      <c r="K78" s="19" t="s">
        <v>26</v>
      </c>
      <c r="L78" s="20" t="e">
        <f>(K71*L71+K72*L72+K73*L73+K74*L74)/(L77)</f>
        <v>#REF!</v>
      </c>
      <c r="M78" s="24" t="s">
        <v>38</v>
      </c>
      <c r="N78" s="22" t="e">
        <f>SUM(D78+H78+L78)</f>
        <v>#REF!</v>
      </c>
    </row>
  </sheetData>
  <mergeCells count="19">
    <mergeCell ref="B70:D70"/>
    <mergeCell ref="F70:H70"/>
    <mergeCell ref="J70:L70"/>
    <mergeCell ref="B57:D57"/>
    <mergeCell ref="F57:H57"/>
    <mergeCell ref="J57:L57"/>
    <mergeCell ref="B1:N1"/>
    <mergeCell ref="B31:D31"/>
    <mergeCell ref="F31:H31"/>
    <mergeCell ref="J31:L31"/>
    <mergeCell ref="B44:D44"/>
    <mergeCell ref="F44:H44"/>
    <mergeCell ref="J44:L44"/>
    <mergeCell ref="B5:D5"/>
    <mergeCell ref="F5:H5"/>
    <mergeCell ref="J5:L5"/>
    <mergeCell ref="B18:D18"/>
    <mergeCell ref="F18:H18"/>
    <mergeCell ref="J18:L1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1"/>
  <sheetViews>
    <sheetView topLeftCell="A52" workbookViewId="0">
      <selection activeCell="K23" sqref="K22:K23"/>
    </sheetView>
  </sheetViews>
  <sheetFormatPr baseColWidth="10" defaultRowHeight="15" x14ac:dyDescent="0.25"/>
  <cols>
    <col min="1" max="1" width="20.7109375" customWidth="1"/>
    <col min="2" max="2" width="10.42578125" bestFit="1" customWidth="1"/>
    <col min="3" max="4" width="10.42578125" customWidth="1"/>
    <col min="5" max="5" width="11.85546875" bestFit="1" customWidth="1"/>
    <col min="6" max="6" width="11.28515625" bestFit="1" customWidth="1"/>
    <col min="7" max="7" width="12.7109375" bestFit="1" customWidth="1"/>
    <col min="8" max="8" width="12.28515625" bestFit="1" customWidth="1"/>
    <col min="9" max="9" width="13.140625" bestFit="1" customWidth="1"/>
    <col min="10" max="10" width="5.7109375" bestFit="1" customWidth="1"/>
  </cols>
  <sheetData>
    <row r="2" spans="1:10" x14ac:dyDescent="0.25">
      <c r="B2" s="3"/>
      <c r="C2" s="165" t="s">
        <v>59</v>
      </c>
      <c r="D2" s="165"/>
      <c r="E2" s="3" t="s">
        <v>57</v>
      </c>
      <c r="F2" s="3" t="s">
        <v>5</v>
      </c>
      <c r="G2" s="3" t="s">
        <v>0</v>
      </c>
      <c r="H2" s="3" t="s">
        <v>15</v>
      </c>
      <c r="I2" s="3" t="s">
        <v>19</v>
      </c>
      <c r="J2" s="3" t="s">
        <v>17</v>
      </c>
    </row>
    <row r="3" spans="1:10" x14ac:dyDescent="0.25">
      <c r="A3" t="s">
        <v>55</v>
      </c>
      <c r="B3" s="3" t="s">
        <v>56</v>
      </c>
      <c r="C3" s="3" t="s">
        <v>60</v>
      </c>
      <c r="D3" s="3" t="s">
        <v>61</v>
      </c>
      <c r="E3" s="3" t="s">
        <v>31</v>
      </c>
      <c r="F3" s="3" t="s">
        <v>29</v>
      </c>
      <c r="G3" s="3" t="s">
        <v>30</v>
      </c>
      <c r="H3" s="3" t="s">
        <v>27</v>
      </c>
      <c r="I3" s="3" t="s">
        <v>28</v>
      </c>
      <c r="J3" s="3" t="s">
        <v>17</v>
      </c>
    </row>
    <row r="5" spans="1:10" x14ac:dyDescent="0.25">
      <c r="A5" t="s">
        <v>8</v>
      </c>
      <c r="C5">
        <v>1</v>
      </c>
    </row>
    <row r="6" spans="1:10" x14ac:dyDescent="0.25">
      <c r="A6" t="s">
        <v>81</v>
      </c>
      <c r="C6">
        <v>1</v>
      </c>
    </row>
    <row r="7" spans="1:10" x14ac:dyDescent="0.25">
      <c r="A7" t="s">
        <v>44</v>
      </c>
      <c r="C7">
        <v>1</v>
      </c>
    </row>
    <row r="8" spans="1:10" x14ac:dyDescent="0.25">
      <c r="A8" t="s">
        <v>85</v>
      </c>
      <c r="C8">
        <v>1</v>
      </c>
    </row>
    <row r="9" spans="1:10" x14ac:dyDescent="0.25">
      <c r="A9" t="s">
        <v>88</v>
      </c>
      <c r="C9">
        <v>1</v>
      </c>
    </row>
    <row r="10" spans="1:10" x14ac:dyDescent="0.25">
      <c r="A10" t="s">
        <v>91</v>
      </c>
      <c r="C10">
        <v>1</v>
      </c>
    </row>
    <row r="11" spans="1:10" x14ac:dyDescent="0.25">
      <c r="A11" t="s">
        <v>93</v>
      </c>
      <c r="C11">
        <v>1</v>
      </c>
    </row>
    <row r="12" spans="1:10" x14ac:dyDescent="0.25">
      <c r="A12" t="s">
        <v>86</v>
      </c>
      <c r="C12">
        <v>1</v>
      </c>
    </row>
    <row r="13" spans="1:10" x14ac:dyDescent="0.25">
      <c r="A13" t="s">
        <v>94</v>
      </c>
      <c r="C13">
        <v>1</v>
      </c>
    </row>
    <row r="14" spans="1:10" x14ac:dyDescent="0.25">
      <c r="A14" t="s">
        <v>75</v>
      </c>
      <c r="C14">
        <v>1</v>
      </c>
    </row>
    <row r="15" spans="1:10" x14ac:dyDescent="0.25">
      <c r="A15" t="s">
        <v>96</v>
      </c>
      <c r="C15">
        <v>1</v>
      </c>
    </row>
    <row r="16" spans="1:10" x14ac:dyDescent="0.25">
      <c r="A16" t="s">
        <v>1</v>
      </c>
      <c r="C16">
        <v>1</v>
      </c>
    </row>
    <row r="17" spans="1:3" x14ac:dyDescent="0.25">
      <c r="A17" t="s">
        <v>51</v>
      </c>
      <c r="C17">
        <v>1</v>
      </c>
    </row>
    <row r="18" spans="1:3" x14ac:dyDescent="0.25">
      <c r="A18" t="s">
        <v>18</v>
      </c>
      <c r="C18">
        <v>1</v>
      </c>
    </row>
    <row r="19" spans="1:3" x14ac:dyDescent="0.25">
      <c r="A19" t="s">
        <v>47</v>
      </c>
      <c r="C19">
        <v>1</v>
      </c>
    </row>
    <row r="20" spans="1:3" x14ac:dyDescent="0.25">
      <c r="A20" t="s">
        <v>39</v>
      </c>
      <c r="C20">
        <v>1</v>
      </c>
    </row>
    <row r="21" spans="1:3" x14ac:dyDescent="0.25">
      <c r="A21" t="s">
        <v>7</v>
      </c>
      <c r="C21">
        <v>1</v>
      </c>
    </row>
    <row r="22" spans="1:3" x14ac:dyDescent="0.25">
      <c r="A22" t="s">
        <v>48</v>
      </c>
      <c r="C22">
        <v>1</v>
      </c>
    </row>
    <row r="23" spans="1:3" x14ac:dyDescent="0.25">
      <c r="A23" t="s">
        <v>13</v>
      </c>
      <c r="C23">
        <v>1</v>
      </c>
    </row>
    <row r="24" spans="1:3" x14ac:dyDescent="0.25">
      <c r="A24" t="s">
        <v>82</v>
      </c>
      <c r="C24">
        <v>1</v>
      </c>
    </row>
    <row r="25" spans="1:3" x14ac:dyDescent="0.25">
      <c r="A25" t="s">
        <v>50</v>
      </c>
      <c r="C25">
        <v>1</v>
      </c>
    </row>
    <row r="26" spans="1:3" x14ac:dyDescent="0.25">
      <c r="A26" t="s">
        <v>89</v>
      </c>
      <c r="C26">
        <v>1</v>
      </c>
    </row>
    <row r="27" spans="1:3" x14ac:dyDescent="0.25">
      <c r="A27" t="s">
        <v>92</v>
      </c>
      <c r="C27">
        <v>1</v>
      </c>
    </row>
    <row r="28" spans="1:3" x14ac:dyDescent="0.25">
      <c r="A28" t="s">
        <v>76</v>
      </c>
      <c r="C28">
        <v>1</v>
      </c>
    </row>
    <row r="29" spans="1:3" x14ac:dyDescent="0.25">
      <c r="A29" t="s">
        <v>90</v>
      </c>
      <c r="C29">
        <v>1</v>
      </c>
    </row>
    <row r="30" spans="1:3" x14ac:dyDescent="0.25">
      <c r="A30" t="s">
        <v>16</v>
      </c>
      <c r="C30">
        <v>1</v>
      </c>
    </row>
    <row r="31" spans="1:3" x14ac:dyDescent="0.25">
      <c r="A31" t="s">
        <v>87</v>
      </c>
      <c r="C31">
        <v>1</v>
      </c>
    </row>
    <row r="32" spans="1:3" x14ac:dyDescent="0.25">
      <c r="A32" t="s">
        <v>58</v>
      </c>
      <c r="C32">
        <v>1</v>
      </c>
    </row>
    <row r="33" spans="1:3" x14ac:dyDescent="0.25">
      <c r="A33" t="s">
        <v>12</v>
      </c>
      <c r="C33">
        <v>1</v>
      </c>
    </row>
    <row r="34" spans="1:3" x14ac:dyDescent="0.25">
      <c r="A34" t="s">
        <v>97</v>
      </c>
      <c r="C34">
        <v>1</v>
      </c>
    </row>
    <row r="35" spans="1:3" x14ac:dyDescent="0.25">
      <c r="A35" t="s">
        <v>95</v>
      </c>
      <c r="C35">
        <v>1</v>
      </c>
    </row>
    <row r="38" spans="1:3" x14ac:dyDescent="0.25">
      <c r="A38" t="s">
        <v>43</v>
      </c>
      <c r="C38">
        <v>1</v>
      </c>
    </row>
    <row r="39" spans="1:3" x14ac:dyDescent="0.25">
      <c r="A39" t="s">
        <v>84</v>
      </c>
      <c r="C39">
        <v>1</v>
      </c>
    </row>
    <row r="40" spans="1:3" x14ac:dyDescent="0.25">
      <c r="A40" t="s">
        <v>83</v>
      </c>
      <c r="C40">
        <v>1</v>
      </c>
    </row>
    <row r="41" spans="1:3" x14ac:dyDescent="0.25">
      <c r="A41" t="s">
        <v>52</v>
      </c>
      <c r="C41">
        <v>1</v>
      </c>
    </row>
    <row r="42" spans="1:3" x14ac:dyDescent="0.25">
      <c r="A42" t="s">
        <v>41</v>
      </c>
      <c r="C42">
        <v>1</v>
      </c>
    </row>
    <row r="43" spans="1:3" x14ac:dyDescent="0.25">
      <c r="A43" t="s">
        <v>2</v>
      </c>
      <c r="C43">
        <v>1</v>
      </c>
    </row>
    <row r="44" spans="1:3" x14ac:dyDescent="0.25">
      <c r="A44" t="s">
        <v>49</v>
      </c>
      <c r="C44">
        <v>1</v>
      </c>
    </row>
    <row r="45" spans="1:3" x14ac:dyDescent="0.25">
      <c r="A45" t="s">
        <v>33</v>
      </c>
      <c r="C45">
        <v>1</v>
      </c>
    </row>
    <row r="46" spans="1:3" x14ac:dyDescent="0.25">
      <c r="A46" t="s">
        <v>40</v>
      </c>
      <c r="C46">
        <v>1</v>
      </c>
    </row>
    <row r="47" spans="1:3" x14ac:dyDescent="0.25">
      <c r="A47" t="s">
        <v>79</v>
      </c>
      <c r="C47">
        <v>1</v>
      </c>
    </row>
    <row r="48" spans="1:3" x14ac:dyDescent="0.25">
      <c r="A48" t="s">
        <v>46</v>
      </c>
      <c r="C48">
        <v>1</v>
      </c>
    </row>
    <row r="49" spans="1:3" x14ac:dyDescent="0.25">
      <c r="A49" t="s">
        <v>10</v>
      </c>
      <c r="C49">
        <v>1</v>
      </c>
    </row>
    <row r="50" spans="1:3" x14ac:dyDescent="0.25">
      <c r="A50" t="s">
        <v>42</v>
      </c>
      <c r="C50">
        <v>1</v>
      </c>
    </row>
    <row r="51" spans="1:3" x14ac:dyDescent="0.25">
      <c r="A51" t="s">
        <v>63</v>
      </c>
      <c r="C51">
        <v>1</v>
      </c>
    </row>
    <row r="52" spans="1:3" x14ac:dyDescent="0.25">
      <c r="A52" t="s">
        <v>45</v>
      </c>
      <c r="C52">
        <v>1</v>
      </c>
    </row>
    <row r="53" spans="1:3" x14ac:dyDescent="0.25">
      <c r="A53" t="s">
        <v>62</v>
      </c>
      <c r="C53">
        <v>1</v>
      </c>
    </row>
    <row r="54" spans="1:3" x14ac:dyDescent="0.25">
      <c r="A54" t="s">
        <v>80</v>
      </c>
      <c r="C54">
        <v>1</v>
      </c>
    </row>
    <row r="55" spans="1:3" x14ac:dyDescent="0.25">
      <c r="A55" t="s">
        <v>14</v>
      </c>
      <c r="C55">
        <v>1</v>
      </c>
    </row>
    <row r="56" spans="1:3" x14ac:dyDescent="0.25">
      <c r="A56" t="s">
        <v>9</v>
      </c>
      <c r="C56">
        <v>1</v>
      </c>
    </row>
    <row r="57" spans="1:3" x14ac:dyDescent="0.25">
      <c r="A57" t="s">
        <v>78</v>
      </c>
      <c r="C57">
        <v>1</v>
      </c>
    </row>
    <row r="58" spans="1:3" x14ac:dyDescent="0.25">
      <c r="A58" t="s">
        <v>77</v>
      </c>
      <c r="C58">
        <v>1</v>
      </c>
    </row>
    <row r="59" spans="1:3" x14ac:dyDescent="0.25">
      <c r="A59" t="s">
        <v>3</v>
      </c>
      <c r="C59">
        <v>1</v>
      </c>
    </row>
    <row r="60" spans="1:3" x14ac:dyDescent="0.25">
      <c r="A60" t="s">
        <v>64</v>
      </c>
      <c r="C60">
        <v>1</v>
      </c>
    </row>
    <row r="61" spans="1:3" x14ac:dyDescent="0.25">
      <c r="A61" t="s">
        <v>98</v>
      </c>
      <c r="C61">
        <v>1</v>
      </c>
    </row>
    <row r="62" spans="1:3" x14ac:dyDescent="0.25">
      <c r="A62" t="s">
        <v>99</v>
      </c>
      <c r="C62">
        <v>1</v>
      </c>
    </row>
    <row r="63" spans="1:3" x14ac:dyDescent="0.25">
      <c r="A63" t="s">
        <v>100</v>
      </c>
      <c r="C63">
        <v>1</v>
      </c>
    </row>
    <row r="64" spans="1:3" x14ac:dyDescent="0.25">
      <c r="A64" t="s">
        <v>101</v>
      </c>
      <c r="C64">
        <v>1</v>
      </c>
    </row>
    <row r="65" spans="1:3" x14ac:dyDescent="0.25">
      <c r="A65" t="s">
        <v>102</v>
      </c>
      <c r="C65">
        <v>1</v>
      </c>
    </row>
    <row r="71" spans="1:3" x14ac:dyDescent="0.25">
      <c r="C71">
        <f>SUM(C5:C65)</f>
        <v>59</v>
      </c>
    </row>
  </sheetData>
  <sortState ref="A5:A35">
    <sortCondition ref="A35"/>
  </sortState>
  <mergeCells count="1">
    <mergeCell ref="C2:D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Auswertung</vt:lpstr>
      <vt:lpstr>Varianten</vt:lpstr>
      <vt:lpstr>Personen</vt:lpstr>
      <vt:lpstr>Auswertung!Druckbereich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2018-06-15T15:39:13Z</dcterms:modified>
</cp:coreProperties>
</file>